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ernosp-my.sharepoint.com/personal/scorneta_sp_gov_br/Documents/SCA - AFASTADOS/"/>
    </mc:Choice>
  </mc:AlternateContent>
  <xr:revisionPtr revIDLastSave="5" documentId="8_{CF26F57B-F8FA-4DAC-9E7A-43F23B904D98}" xr6:coauthVersionLast="47" xr6:coauthVersionMax="47" xr10:uidLastSave="{CBAF959F-7DDB-449F-9EA0-21F8B33B8EA2}"/>
  <bookViews>
    <workbookView xWindow="-108" yWindow="-108" windowWidth="23256" windowHeight="12456" firstSheet="4" activeTab="6" xr2:uid="{00000000-000D-0000-FFFF-FFFF00000000}"/>
  </bookViews>
  <sheets>
    <sheet name="até 2020" sheetId="1" r:id="rId1"/>
    <sheet name="2021" sheetId="2" r:id="rId2"/>
    <sheet name="2022" sheetId="4" r:id="rId3"/>
    <sheet name="2023 - ate 30-04-23" sheetId="10" r:id="rId4"/>
    <sheet name="2023 - a partir de 01-05-23" sheetId="11" r:id="rId5"/>
    <sheet name="2024" sheetId="15" r:id="rId6"/>
    <sheet name="2025" sheetId="16" r:id="rId7"/>
    <sheet name="calculo inverso" sheetId="14" r:id="rId8"/>
    <sheet name="Tab I - Guia do Serv Afast 2025" sheetId="17" r:id="rId9"/>
  </sheets>
  <externalReferences>
    <externalReference r:id="rId10"/>
    <externalReference r:id="rId11"/>
  </externalReferences>
  <definedNames>
    <definedName name="ABR_11" localSheetId="4">#REF!</definedName>
    <definedName name="ABR_11" localSheetId="3">#REF!</definedName>
    <definedName name="ABR_11" localSheetId="5">#REF!</definedName>
    <definedName name="ABR_11" localSheetId="6">#REF!</definedName>
    <definedName name="ABR_11">#REF!</definedName>
    <definedName name="ABR_12" localSheetId="6">'[1]2012'!$A$8856:$H$11884</definedName>
    <definedName name="ABR_12" localSheetId="8">'[1]2012'!$A$8856:$H$11884</definedName>
    <definedName name="ABR_12">'[2]2012'!$A$8856:$H$11884</definedName>
    <definedName name="ABR_13" localSheetId="6">'[1]2013'!$A$8799:$H$11874</definedName>
    <definedName name="ABR_13" localSheetId="8">'[1]2013'!$A$8799:$H$11874</definedName>
    <definedName name="ABR_13">'[2]2013'!$A$8799:$H$11874</definedName>
    <definedName name="ABR_14" localSheetId="6">'[1]2014'!$A$9962:$H$13456</definedName>
    <definedName name="ABR_14" localSheetId="8">'[1]2014'!$A$9962:$H$13456</definedName>
    <definedName name="ABR_14">'[2]2014'!$A$9962:$H$13456</definedName>
    <definedName name="ABR_15" localSheetId="6">'[1]2015'!$A$10568:$H$14394</definedName>
    <definedName name="ABR_15" localSheetId="8">'[1]2015'!$A$10568:$H$14394</definedName>
    <definedName name="ABR_15">'[2]2015'!$A$10568:$H$14394</definedName>
    <definedName name="ABR_16" localSheetId="6">'[1]2016'!$A$10358:$H$13778</definedName>
    <definedName name="ABR_16" localSheetId="8">'[1]2016'!$A$10358:$H$13778</definedName>
    <definedName name="ABR_16">'[2]2016'!$A$10358:$H$13778</definedName>
    <definedName name="ABR_17" localSheetId="6">'[1]2017'!$A$9941:$H$13168</definedName>
    <definedName name="ABR_17" localSheetId="8">'[1]2017'!$A$9941:$H$13168</definedName>
    <definedName name="ABR_17">'[2]2017'!$A$9941:$H$13168</definedName>
    <definedName name="ABR_18" localSheetId="6">'[1]2018'!$A$11384:$H$15416</definedName>
    <definedName name="ABR_18" localSheetId="8">'[1]2018'!$A$11384:$H$15416</definedName>
    <definedName name="ABR_18">'[2]2018'!$A$11384:$H$15416</definedName>
    <definedName name="ABR_19" localSheetId="6">'[1]2019'!$A$10599:$H$14160</definedName>
    <definedName name="ABR_19" localSheetId="8">'[1]2019'!$A$10599:$H$14160</definedName>
    <definedName name="ABR_19">'[2]2019'!$A$10599:$H$14160</definedName>
    <definedName name="ABR_20">#REF!</definedName>
    <definedName name="AGO_11" localSheetId="4">#REF!</definedName>
    <definedName name="AGO_11" localSheetId="3">#REF!</definedName>
    <definedName name="AGO_11" localSheetId="5">#REF!</definedName>
    <definedName name="AGO_11" localSheetId="6">#REF!</definedName>
    <definedName name="AGO_11">#REF!</definedName>
    <definedName name="AGO_12" localSheetId="6">'[1]2012'!$A$20619:$H$23567</definedName>
    <definedName name="AGO_12" localSheetId="8">'[1]2012'!$A$20619:$H$23567</definedName>
    <definedName name="AGO_12">'[2]2012'!$A$20619:$H$23567</definedName>
    <definedName name="AGO_13" localSheetId="6">'[1]2013'!$A$21023:$H$24246</definedName>
    <definedName name="AGO_13" localSheetId="8">'[1]2013'!$A$21023:$H$24246</definedName>
    <definedName name="AGO_13">'[2]2013'!$A$21023:$H$24246</definedName>
    <definedName name="AGO_14" localSheetId="6">'[1]2014'!$A$23727:$H$27513</definedName>
    <definedName name="AGO_14" localSheetId="8">'[1]2014'!$A$23727:$H$27513</definedName>
    <definedName name="AGO_14">'[2]2014'!$A$23727:$H$27513</definedName>
    <definedName name="AGO_15" localSheetId="6">'[1]2015'!$A$25663:$H$29336</definedName>
    <definedName name="AGO_15" localSheetId="8">'[1]2015'!$A$25663:$H$29336</definedName>
    <definedName name="AGO_15">'[2]2015'!$A$25663:$H$29336</definedName>
    <definedName name="AGO_16" localSheetId="6">'[1]2016'!$A$23661:$H$27232</definedName>
    <definedName name="AGO_16" localSheetId="8">'[1]2016'!$A$23661:$H$27232</definedName>
    <definedName name="AGO_16">'[2]2016'!$A$23661:$H$27232</definedName>
    <definedName name="AGO_17" localSheetId="6">'[1]2017'!$A$22587:$H$26079</definedName>
    <definedName name="AGO_17" localSheetId="8">'[1]2017'!$A$22587:$H$26079</definedName>
    <definedName name="AGO_17">'[2]2017'!$A$22587:$H$26079</definedName>
    <definedName name="AGO_18" localSheetId="6">'[1]2018'!$A$27469:$H$31359</definedName>
    <definedName name="AGO_18" localSheetId="8">'[1]2018'!$A$27469:$H$31359</definedName>
    <definedName name="AGO_18">'[2]2018'!$A$27469:$H$31359</definedName>
    <definedName name="ago_20">#REF!</definedName>
    <definedName name="AGO_2013" localSheetId="4">#REF!</definedName>
    <definedName name="AGO_2013" localSheetId="3">#REF!</definedName>
    <definedName name="AGO_2013" localSheetId="5">#REF!</definedName>
    <definedName name="AGO_2013" localSheetId="6">#REF!</definedName>
    <definedName name="AGO_2013" localSheetId="8">#REF!</definedName>
    <definedName name="AGO_2013">#REF!</definedName>
    <definedName name="_xlnm.Print_Area" localSheetId="0">'até 2020'!$A$1:$Y$34</definedName>
    <definedName name="DEZ_11" localSheetId="4">#REF!</definedName>
    <definedName name="DEZ_11" localSheetId="3">#REF!</definedName>
    <definedName name="DEZ_11" localSheetId="5">#REF!</definedName>
    <definedName name="DEZ_11" localSheetId="6">#REF!</definedName>
    <definedName name="DEZ_11" localSheetId="8">#REF!</definedName>
    <definedName name="DEZ_11">#REF!</definedName>
    <definedName name="DEZ_12" localSheetId="6">'[1]2012'!$A$32984:$H$36027</definedName>
    <definedName name="DEZ_12" localSheetId="8">'[1]2012'!$A$32984:$H$36027</definedName>
    <definedName name="DEZ_12">'[2]2012'!$A$32984:$H$36027</definedName>
    <definedName name="DEZ_13" localSheetId="6">'[1]2013'!$A$34405:$H$37729</definedName>
    <definedName name="DEZ_13" localSheetId="8">'[1]2013'!$A$34405:$H$37729</definedName>
    <definedName name="DEZ_13">'[2]2013'!$A$34405:$H$37729</definedName>
    <definedName name="DEZ_14" localSheetId="6">'[1]2014'!$A$38687:$H$42317</definedName>
    <definedName name="DEZ_14" localSheetId="8">'[1]2014'!$A$38687:$H$42317</definedName>
    <definedName name="DEZ_14">'[2]2014'!$A$38687:$H$42317</definedName>
    <definedName name="DEZ_15" localSheetId="6">'[1]2015'!$A$41200:$H$45028</definedName>
    <definedName name="DEZ_15" localSheetId="8">'[1]2015'!$A$41200:$H$45028</definedName>
    <definedName name="DEZ_15">'[2]2015'!$A$41200:$H$45028</definedName>
    <definedName name="DEZ_16" localSheetId="6">'[1]2016'!$A$38090:$H$41607</definedName>
    <definedName name="DEZ_16" localSheetId="8">'[1]2016'!$A$38090:$H$41607</definedName>
    <definedName name="DEZ_16">'[2]2016'!$A$38090:$H$41607</definedName>
    <definedName name="DEZ_17" localSheetId="6">'[1]2017'!$A$36784:$H$40309</definedName>
    <definedName name="DEZ_17" localSheetId="8">'[1]2017'!$A$36784:$H$40309</definedName>
    <definedName name="DEZ_17">'[2]2017'!$A$36784:$H$40309</definedName>
    <definedName name="DEZ_18" localSheetId="6">'[1]2018'!$A$43651:$H$47787</definedName>
    <definedName name="DEZ_18" localSheetId="8">'[1]2018'!$A$43651:$H$47787</definedName>
    <definedName name="DEZ_18">'[2]2018'!$A$43651:$H$47787</definedName>
    <definedName name="FEV_11" localSheetId="4">#REF!</definedName>
    <definedName name="FEV_11" localSheetId="3">#REF!</definedName>
    <definedName name="FEV_11" localSheetId="5">#REF!</definedName>
    <definedName name="FEV_11" localSheetId="6">#REF!</definedName>
    <definedName name="FEV_11">#REF!</definedName>
    <definedName name="FEV_12" localSheetId="6">'[1]2012'!$A$2861:$H$5746</definedName>
    <definedName name="FEV_12" localSheetId="8">'[1]2012'!$A$2861:$H$5746</definedName>
    <definedName name="FEV_12">'[2]2012'!$A$2861:$H$5746</definedName>
    <definedName name="FEV_13" localSheetId="6">'[1]2013'!$A$2858:$H$5712</definedName>
    <definedName name="FEV_13" localSheetId="8">'[1]2013'!$A$2858:$H$5712</definedName>
    <definedName name="FEV_13">'[2]2013'!$A$2858:$H$5712</definedName>
    <definedName name="FEV_14" localSheetId="6">'[1]2014'!$A$3092:$H$6404</definedName>
    <definedName name="FEV_14" localSheetId="8">'[1]2014'!$A$3092:$H$6404</definedName>
    <definedName name="FEV_14">'[2]2014'!$A$3092:$H$6404</definedName>
    <definedName name="FEV_15" localSheetId="6">'[1]2015'!$A$3403:$H$6684</definedName>
    <definedName name="FEV_15" localSheetId="8">'[1]2015'!$A$3403:$H$6684</definedName>
    <definedName name="FEV_15">'[2]2015'!$A$3403:$H$6684</definedName>
    <definedName name="FEV_16" localSheetId="6">'[1]2016'!$A$3544:$H$6815</definedName>
    <definedName name="FEV_16" localSheetId="8">'[1]2016'!$A$3544:$H$6815</definedName>
    <definedName name="FEV_16">'[2]2016'!$A$3544:$H$6815</definedName>
    <definedName name="FEV_17" localSheetId="6">'[1]2017'!$A$3166:$H$6595</definedName>
    <definedName name="FEV_17" localSheetId="8">'[1]2017'!$A$3166:$H$6595</definedName>
    <definedName name="FEV_17">'[2]2017'!$A$3166:$H$6595</definedName>
    <definedName name="FEV_18" localSheetId="6">'[1]2018'!$A$3307:$H$7292</definedName>
    <definedName name="FEV_18" localSheetId="8">'[1]2018'!$A$3307:$H$7292</definedName>
    <definedName name="FEV_18">'[2]2018'!$A$3307:$H$7292</definedName>
    <definedName name="FEV_19" localSheetId="6">'[1]2019'!$A$3921:$H$7342</definedName>
    <definedName name="FEV_19" localSheetId="8">'[1]2019'!$A$3921:$H$7342</definedName>
    <definedName name="FEV_19">'[2]2019'!$A$3921:$H$7342</definedName>
    <definedName name="FEZ_14" localSheetId="4">#REF!</definedName>
    <definedName name="FEZ_14" localSheetId="3">#REF!</definedName>
    <definedName name="FEZ_14" localSheetId="5">#REF!</definedName>
    <definedName name="FEZ_14" localSheetId="6">#REF!</definedName>
    <definedName name="FEZ_14" localSheetId="8">#REF!</definedName>
    <definedName name="FEZ_14">#REF!</definedName>
    <definedName name="JAN_11" localSheetId="4">#REF!</definedName>
    <definedName name="JAN_11" localSheetId="3">#REF!</definedName>
    <definedName name="JAN_11" localSheetId="5">#REF!</definedName>
    <definedName name="JAN_11" localSheetId="6">#REF!</definedName>
    <definedName name="JAN_11">#REF!</definedName>
    <definedName name="JAN_12" localSheetId="4">#REF!</definedName>
    <definedName name="JAN_12" localSheetId="3">#REF!</definedName>
    <definedName name="JAN_12" localSheetId="5">#REF!</definedName>
    <definedName name="JAN_12" localSheetId="6">#REF!</definedName>
    <definedName name="JAN_12">#REF!</definedName>
    <definedName name="JAN_13" localSheetId="6">'[1]2013'!$A$1:$H$2856</definedName>
    <definedName name="JAN_13" localSheetId="8">'[1]2013'!$A$1:$H$2856</definedName>
    <definedName name="JAN_13">'[2]2013'!$A$1:$H$2856</definedName>
    <definedName name="JAN_14" localSheetId="6">'[1]2014'!$A$1:$H$3090</definedName>
    <definedName name="JAN_14" localSheetId="8">'[1]2014'!$A$1:$H$3090</definedName>
    <definedName name="JAN_14">'[2]2014'!$A$1:$H$3090</definedName>
    <definedName name="JAN_15" localSheetId="6">'[1]2015'!$A$1:$H$3401</definedName>
    <definedName name="JAN_15" localSheetId="8">'[1]2015'!$A$1:$H$3401</definedName>
    <definedName name="JAN_15">'[2]2015'!$A$1:$H$3401</definedName>
    <definedName name="JAN_16" localSheetId="6">'[1]2016'!$A$1:$H$3542</definedName>
    <definedName name="JAN_16" localSheetId="8">'[1]2016'!$A$1:$H$3542</definedName>
    <definedName name="JAN_16">'[2]2016'!$A$1:$H$3542</definedName>
    <definedName name="JAN_17" localSheetId="6">'[1]2017'!$A$1:$H$3164</definedName>
    <definedName name="JAN_17" localSheetId="8">'[1]2017'!$A$1:$H$3164</definedName>
    <definedName name="JAN_17">'[2]2017'!$A$1:$H$3164</definedName>
    <definedName name="JAN_18" localSheetId="6">'[1]2018'!$A$1:$H$3305</definedName>
    <definedName name="JAN_18" localSheetId="8">'[1]2018'!$A$1:$H$3305</definedName>
    <definedName name="JAN_18">'[2]2018'!$A$1:$H$3305</definedName>
    <definedName name="JAN_19" localSheetId="6">'[1]2019'!$A$1:$H$3919</definedName>
    <definedName name="JAN_19" localSheetId="8">'[1]2019'!$A$1:$H$3919</definedName>
    <definedName name="JAN_19">'[2]2019'!$A$1:$H$3919</definedName>
    <definedName name="JUL_11" localSheetId="4">#REF!</definedName>
    <definedName name="JUL_11" localSheetId="3">#REF!</definedName>
    <definedName name="JUL_11" localSheetId="5">#REF!</definedName>
    <definedName name="JUL_11" localSheetId="6">#REF!</definedName>
    <definedName name="JUL_11">#REF!</definedName>
    <definedName name="JUL_12" localSheetId="6">'[1]2012'!$A$17760:$H$20617</definedName>
    <definedName name="JUL_12" localSheetId="8">'[1]2012'!$A$17760:$H$20617</definedName>
    <definedName name="JUL_12">'[2]2012'!$A$17760:$H$20617</definedName>
    <definedName name="JUL_13" localSheetId="6">'[1]2013'!$A$17990:$H$21021</definedName>
    <definedName name="JUL_13" localSheetId="8">'[1]2013'!$A$17990:$H$21021</definedName>
    <definedName name="JUL_13">'[2]2013'!$A$17990:$H$21021</definedName>
    <definedName name="JUL_14" localSheetId="6">'[1]2014'!$A$20316:$H$23725</definedName>
    <definedName name="JUL_14" localSheetId="8">'[1]2014'!$A$20316:$H$23725</definedName>
    <definedName name="JUL_14">'[2]2014'!$A$20316:$H$23725</definedName>
    <definedName name="JUL_15" localSheetId="6">'[1]2015'!$A$21971:$H$25661</definedName>
    <definedName name="JUL_15" localSheetId="8">'[1]2015'!$A$21971:$H$25661</definedName>
    <definedName name="JUL_15">'[2]2015'!$A$21971:$H$25661</definedName>
    <definedName name="JUL_16" localSheetId="6">'[1]2016'!$A$20453:$H$23659</definedName>
    <definedName name="JUL_16" localSheetId="8">'[1]2016'!$A$20453:$H$23659</definedName>
    <definedName name="JUL_16">'[2]2016'!$A$20453:$H$23659</definedName>
    <definedName name="JUL_17" localSheetId="6">'[1]2017'!$A$19493:$H$22585</definedName>
    <definedName name="JUL_17" localSheetId="8">'[1]2017'!$A$19493:$H$22585</definedName>
    <definedName name="JUL_17">'[2]2017'!$A$19493:$H$22585</definedName>
    <definedName name="JUL_18" localSheetId="6">'[1]2018'!$A$23501:$H$27467</definedName>
    <definedName name="JUL_18" localSheetId="8">'[1]2018'!$A$23501:$H$27467</definedName>
    <definedName name="JUL_18">'[2]2018'!$A$23501:$H$27467</definedName>
    <definedName name="JUL_19" localSheetId="6">'[1]2019'!$A$21684:$H$25527</definedName>
    <definedName name="JUL_19" localSheetId="8">'[1]2019'!$A$21684:$H$25527</definedName>
    <definedName name="JUL_19">'[2]2019'!$A$21684:$H$25527</definedName>
    <definedName name="JUN_11" localSheetId="4">#REF!</definedName>
    <definedName name="JUN_11" localSheetId="3">#REF!</definedName>
    <definedName name="JUN_11" localSheetId="5">#REF!</definedName>
    <definedName name="JUN_11" localSheetId="6">#REF!</definedName>
    <definedName name="JUN_11">#REF!</definedName>
    <definedName name="JUN_12" localSheetId="6">'[1]2012'!$A$14842:$H$17758</definedName>
    <definedName name="JUN_12" localSheetId="8">'[1]2012'!$A$14842:$H$17758</definedName>
    <definedName name="JUN_12">'[2]2012'!$A$14842:$H$17758</definedName>
    <definedName name="JUN_13" localSheetId="6">'[1]2013'!$A$14934:$H$17988</definedName>
    <definedName name="JUN_13" localSheetId="8">'[1]2013'!$A$14934:$H$17988</definedName>
    <definedName name="JUN_13">'[2]2013'!$A$14934:$H$17988</definedName>
    <definedName name="JUN_14" localSheetId="6">'[1]2014'!$A$16901:$H$20314</definedName>
    <definedName name="JUN_14" localSheetId="8">'[1]2014'!$A$16901:$H$20314</definedName>
    <definedName name="JUN_14">'[2]2014'!$A$16901:$H$20314</definedName>
    <definedName name="JUN_15" localSheetId="6">'[1]2015'!$A$18190:$H$21969</definedName>
    <definedName name="JUN_15" localSheetId="8">'[1]2015'!$A$18190:$H$21969</definedName>
    <definedName name="JUN_15">'[2]2015'!$A$18190:$H$21969</definedName>
    <definedName name="JUN_16" localSheetId="6">'[1]2016'!$A$17130:$H$20451</definedName>
    <definedName name="JUN_16" localSheetId="8">'[1]2016'!$A$17130:$H$20451</definedName>
    <definedName name="JUN_16">'[2]2016'!$A$17130:$H$20451</definedName>
    <definedName name="JUN_17" localSheetId="6">'[1]2017'!$A$16341:$H$19491</definedName>
    <definedName name="JUN_17" localSheetId="8">'[1]2017'!$A$16341:$H$19491</definedName>
    <definedName name="JUN_17">'[2]2017'!$A$16341:$H$19491</definedName>
    <definedName name="JUN_18" localSheetId="6">'[1]2018'!$A$19461:$H$23499</definedName>
    <definedName name="JUN_18" localSheetId="8">'[1]2018'!$A$19461:$H$23499</definedName>
    <definedName name="JUN_18">'[2]2018'!$A$19461:$H$23499</definedName>
    <definedName name="JUN_19" localSheetId="6">'[1]2019'!$A$17875:$H$21682</definedName>
    <definedName name="JUN_19" localSheetId="8">'[1]2019'!$A$17875:$H$21682</definedName>
    <definedName name="JUN_19">'[2]2019'!$A$17875:$H$21682</definedName>
    <definedName name="MAI_11" localSheetId="4">#REF!</definedName>
    <definedName name="MAI_11" localSheetId="3">#REF!</definedName>
    <definedName name="MAI_11" localSheetId="5">#REF!</definedName>
    <definedName name="MAI_11" localSheetId="6">#REF!</definedName>
    <definedName name="MAI_11">#REF!</definedName>
    <definedName name="MAI_12" localSheetId="6">'[1]2012'!$A$11886:$H$14840</definedName>
    <definedName name="MAI_12" localSheetId="8">'[1]2012'!$A$11886:$H$14840</definedName>
    <definedName name="MAI_12">'[2]2012'!$A$11886:$H$14840</definedName>
    <definedName name="MAI_13" localSheetId="6">'[1]2013'!$A$11876:$H$14932</definedName>
    <definedName name="MAI_13" localSheetId="8">'[1]2013'!$A$11876:$H$14932</definedName>
    <definedName name="MAI_13">'[2]2013'!$A$11876:$H$14932</definedName>
    <definedName name="MAI_14" localSheetId="6">'[1]2014'!$A$13458:$H$16899</definedName>
    <definedName name="MAI_14" localSheetId="8">'[1]2014'!$A$13458:$H$16899</definedName>
    <definedName name="MAI_14">'[2]2014'!$A$13458:$H$16899</definedName>
    <definedName name="MAI_15" localSheetId="6">'[1]2015'!$A$14396:$H$18188</definedName>
    <definedName name="MAI_15" localSheetId="8">'[1]2015'!$A$14396:$H$18188</definedName>
    <definedName name="MAI_15">'[2]2015'!$A$14396:$H$18188</definedName>
    <definedName name="MAI_16" localSheetId="6">'[1]2016'!$A$13780:$H$17128</definedName>
    <definedName name="MAI_16" localSheetId="8">'[1]2016'!$A$13780:$H$17128</definedName>
    <definedName name="MAI_16">'[2]2016'!$A$13780:$H$17128</definedName>
    <definedName name="MAI_17" localSheetId="6">'[1]2017'!$A$13170:$H$16339</definedName>
    <definedName name="MAI_17" localSheetId="8">'[1]2017'!$A$13170:$H$16339</definedName>
    <definedName name="MAI_17">'[2]2017'!$A$13170:$H$16339</definedName>
    <definedName name="MAI_18" localSheetId="6">'[1]2018'!$A$15418:$H$19459</definedName>
    <definedName name="MAI_18" localSheetId="8">'[1]2018'!$A$15418:$H$19459</definedName>
    <definedName name="MAI_18">'[2]2018'!$A$15418:$H$19459</definedName>
    <definedName name="MAI_19" localSheetId="6">'[1]2019'!$A$14162:$H$17873</definedName>
    <definedName name="MAI_19" localSheetId="8">'[1]2019'!$A$14162:$H$17873</definedName>
    <definedName name="MAI_19">'[2]2019'!$A$14162:$H$17873</definedName>
    <definedName name="MAR_11" localSheetId="4">#REF!</definedName>
    <definedName name="MAR_11" localSheetId="3">#REF!</definedName>
    <definedName name="MAR_11" localSheetId="5">#REF!</definedName>
    <definedName name="MAR_11" localSheetId="6">#REF!</definedName>
    <definedName name="MAR_11">#REF!</definedName>
    <definedName name="MAR_12" localSheetId="6">'[1]2012'!$A$5748:$H$8854</definedName>
    <definedName name="MAR_12" localSheetId="8">'[1]2012'!$A$5748:$H$8854</definedName>
    <definedName name="MAR_12">'[2]2012'!$A$5748:$H$8854</definedName>
    <definedName name="MAR_13" localSheetId="6">'[1]2013'!$A$5714:$H$8797</definedName>
    <definedName name="MAR_13" localSheetId="8">'[1]2013'!$A$5714:$H$8797</definedName>
    <definedName name="MAR_13">'[2]2013'!$A$5714:$H$8797</definedName>
    <definedName name="MAR_14" localSheetId="6">'[1]2014'!$A$6406:$H$9960</definedName>
    <definedName name="MAR_14" localSheetId="8">'[1]2014'!$A$6406:$H$9960</definedName>
    <definedName name="MAR_14">'[2]2014'!$A$6406:$H$9960</definedName>
    <definedName name="MAR_15" localSheetId="6">'[1]2015'!$A$6686:$H$10566</definedName>
    <definedName name="MAR_15" localSheetId="8">'[1]2015'!$A$6686:$H$10566</definedName>
    <definedName name="MAR_15">'[2]2015'!$A$6686:$H$10566</definedName>
    <definedName name="MAR_16" localSheetId="6">'[1]2016'!$A$6817:$H$10356</definedName>
    <definedName name="MAR_16" localSheetId="8">'[1]2016'!$A$6817:$H$10356</definedName>
    <definedName name="MAR_16">'[2]2016'!$A$6817:$H$10356</definedName>
    <definedName name="MAR_17" localSheetId="6">'[1]2017'!$A$6597:$H$9939</definedName>
    <definedName name="MAR_17" localSheetId="8">'[1]2017'!$A$6597:$H$9939</definedName>
    <definedName name="MAR_17">'[2]2017'!$A$6597:$H$9939</definedName>
    <definedName name="MAR_18" localSheetId="6">'[1]2018'!$A$7294:$H$11382</definedName>
    <definedName name="MAR_18" localSheetId="8">'[1]2018'!$A$7294:$H$11382</definedName>
    <definedName name="MAR_18">'[2]2018'!$A$7294:$H$11382</definedName>
    <definedName name="MAR_19" localSheetId="6">'[1]2019'!$A$7344:$H$10597</definedName>
    <definedName name="MAR_19" localSheetId="8">'[1]2019'!$A$7344:$H$10597</definedName>
    <definedName name="MAR_19">'[2]2019'!$A$7344:$H$10597</definedName>
    <definedName name="NOV_11" localSheetId="4">#REF!</definedName>
    <definedName name="NOV_11" localSheetId="3">#REF!</definedName>
    <definedName name="NOV_11" localSheetId="5">#REF!</definedName>
    <definedName name="NOV_11" localSheetId="6">#REF!</definedName>
    <definedName name="NOV_11">#REF!</definedName>
    <definedName name="NOV_12" localSheetId="6">'[1]2012'!$A$29886:$H$32982</definedName>
    <definedName name="NOV_12" localSheetId="8">'[1]2012'!$A$29886:$H$32982</definedName>
    <definedName name="NOV_12">'[2]2012'!$A$29886:$H$32982</definedName>
    <definedName name="NOV_13" localSheetId="6">'[1]2013'!$A$31041:$H$34403</definedName>
    <definedName name="NOV_13" localSheetId="8">'[1]2013'!$A$31041:$H$34403</definedName>
    <definedName name="NOV_13">'[2]2013'!$A$31041:$H$34403</definedName>
    <definedName name="NOV_14" localSheetId="6">'[1]2014'!$A$35019:$H$38685</definedName>
    <definedName name="NOV_14" localSheetId="8">'[1]2014'!$A$35019:$H$38685</definedName>
    <definedName name="NOV_14">'[2]2014'!$A$35019:$H$38685</definedName>
    <definedName name="NOV_15" localSheetId="6">'[1]2015'!$A$37298:$H$41198</definedName>
    <definedName name="NOV_15" localSheetId="8">'[1]2015'!$A$37298:$H$41198</definedName>
    <definedName name="NOV_15">'[2]2015'!$A$37298:$H$41198</definedName>
    <definedName name="NOV_16" localSheetId="6">'[1]2016'!$A$34519:$H$38088</definedName>
    <definedName name="NOV_16" localSheetId="8">'[1]2016'!$A$34519:$H$38088</definedName>
    <definedName name="NOV_16">'[2]2016'!$A$34519:$H$38088</definedName>
    <definedName name="NOV_17" localSheetId="6">'[1]2017'!$A$33258:$H$36782</definedName>
    <definedName name="NOV_17" localSheetId="8">'[1]2017'!$A$33258:$H$36782</definedName>
    <definedName name="NOV_17">'[2]2017'!$A$33258:$H$36782</definedName>
    <definedName name="NOV_18" localSheetId="6">'[1]2018'!$A$39506:$H$43649</definedName>
    <definedName name="NOV_18" localSheetId="8">'[1]2018'!$A$39506:$H$43649</definedName>
    <definedName name="NOV_18">'[2]2018'!$A$39506:$H$43649</definedName>
    <definedName name="NOVEMBRO" localSheetId="4">#REF!</definedName>
    <definedName name="NOVEMBRO" localSheetId="3">#REF!</definedName>
    <definedName name="NOVEMBRO" localSheetId="5">#REF!</definedName>
    <definedName name="NOVEMBRO" localSheetId="6">#REF!</definedName>
    <definedName name="NOVEMBRO">#REF!</definedName>
    <definedName name="OUT_11" localSheetId="4">#REF!</definedName>
    <definedName name="OUT_11" localSheetId="3">#REF!</definedName>
    <definedName name="OUT_11" localSheetId="5">#REF!</definedName>
    <definedName name="OUT_11" localSheetId="6">#REF!</definedName>
    <definedName name="OUT_11">#REF!</definedName>
    <definedName name="OUT_12" localSheetId="6">'[1]2012'!$A$26735:$H$29884</definedName>
    <definedName name="OUT_12" localSheetId="8">'[1]2012'!$A$26735:$H$29884</definedName>
    <definedName name="OUT_12">'[2]2012'!$A$26735:$H$29884</definedName>
    <definedName name="OUT_13" localSheetId="6">'[1]2013'!$A$27660:$H$31039</definedName>
    <definedName name="OUT_13" localSheetId="8">'[1]2013'!$A$27660:$H$31039</definedName>
    <definedName name="OUT_13">'[2]2013'!$A$27660:$H$31039</definedName>
    <definedName name="OUT_14" localSheetId="6">'[1]2014'!$A$31296:$H$35017</definedName>
    <definedName name="OUT_14" localSheetId="8">'[1]2014'!$A$31296:$H$35017</definedName>
    <definedName name="OUT_14">'[2]2014'!$A$31296:$H$35017</definedName>
    <definedName name="OUT_15" localSheetId="6">'[1]2015'!$A$33346:$H$37296</definedName>
    <definedName name="OUT_15" localSheetId="8">'[1]2015'!$A$33346:$H$37296</definedName>
    <definedName name="OUT_15">'[2]2015'!$A$33346:$H$37296</definedName>
    <definedName name="OUT_16" localSheetId="6">'[1]2016'!$A$30904:$H$34517</definedName>
    <definedName name="OUT_16" localSheetId="8">'[1]2016'!$A$30904:$H$34517</definedName>
    <definedName name="OUT_16">'[2]2016'!$A$30904:$H$34517</definedName>
    <definedName name="OUT_17" localSheetId="6">'[1]2017'!$A$29686:$H$33256</definedName>
    <definedName name="OUT_17" localSheetId="8">'[1]2017'!$A$29686:$H$33256</definedName>
    <definedName name="OUT_17">'[2]2017'!$A$29686:$H$33256</definedName>
    <definedName name="OUT_18" localSheetId="6">'[1]2018'!$A$35388:$H$39504</definedName>
    <definedName name="OUT_18" localSheetId="8">'[1]2018'!$A$35388:$H$39504</definedName>
    <definedName name="OUT_18">'[2]2018'!$A$35388:$H$39504</definedName>
    <definedName name="OUT_19" localSheetId="4">#REF!</definedName>
    <definedName name="OUT_19" localSheetId="3">#REF!</definedName>
    <definedName name="OUT_19" localSheetId="5">#REF!</definedName>
    <definedName name="OUT_19" localSheetId="6">#REF!</definedName>
    <definedName name="OUT_19" localSheetId="8">#REF!</definedName>
    <definedName name="OUT_19">#REF!</definedName>
    <definedName name="SET_11" localSheetId="4">#REF!</definedName>
    <definedName name="SET_11" localSheetId="3">#REF!</definedName>
    <definedName name="SET_11" localSheetId="5">#REF!</definedName>
    <definedName name="SET_11" localSheetId="6">#REF!</definedName>
    <definedName name="SET_11">#REF!</definedName>
    <definedName name="SET_12" localSheetId="6">'[1]2012'!$A$23569:$H$26733</definedName>
    <definedName name="SET_12" localSheetId="8">'[1]2012'!$A$23569:$H$26733</definedName>
    <definedName name="SET_12">'[2]2012'!$A$23569:$H$26733</definedName>
    <definedName name="SET_13" localSheetId="6">'[1]2013'!$A$24248:$H$27658</definedName>
    <definedName name="SET_13" localSheetId="8">'[1]2013'!$A$24248:$H$27658</definedName>
    <definedName name="SET_13">'[2]2013'!$A$24248:$H$27658</definedName>
    <definedName name="SET_14" localSheetId="6">'[1]2014'!$A$27515:$H$31294</definedName>
    <definedName name="SET_14" localSheetId="8">'[1]2014'!$A$27515:$H$31294</definedName>
    <definedName name="SET_14">'[2]2014'!$A$27515:$H$31294</definedName>
    <definedName name="SET_15" localSheetId="6">'[1]2015'!$A$29338:$H$33344</definedName>
    <definedName name="SET_15" localSheetId="8">'[1]2015'!$A$29338:$H$33344</definedName>
    <definedName name="SET_15">'[2]2015'!$A$29338:$H$33344</definedName>
    <definedName name="SET_16" localSheetId="6">'[1]2016'!$A$27234:$H$30902</definedName>
    <definedName name="SET_16" localSheetId="8">'[1]2016'!$A$27234:$H$30902</definedName>
    <definedName name="SET_16">'[2]2016'!$A$27234:$H$30902</definedName>
    <definedName name="SET_17" localSheetId="6">'[1]2017'!$A$26081:$H$29684</definedName>
    <definedName name="SET_17" localSheetId="8">'[1]2017'!$A$26081:$H$29684</definedName>
    <definedName name="SET_17">'[2]2017'!$A$26081:$H$29684</definedName>
    <definedName name="SET_18" localSheetId="6">'[1]2018'!$A$31361:$H$35386</definedName>
    <definedName name="SET_18" localSheetId="8">'[1]2018'!$A$31361:$H$35386</definedName>
    <definedName name="SET_18">'[2]2018'!$A$31361:$H$35386</definedName>
    <definedName name="SET_2015" localSheetId="4">#REF!</definedName>
    <definedName name="SET_2015" localSheetId="3">#REF!</definedName>
    <definedName name="SET_2015" localSheetId="5">#REF!</definedName>
    <definedName name="SET_2015" localSheetId="6">#REF!</definedName>
    <definedName name="SET_2015" localSheetId="8">#REF!</definedName>
    <definedName name="SET_201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4" l="1"/>
  <c r="G55" i="14" s="1"/>
  <c r="G54" i="14"/>
  <c r="B54" i="14"/>
  <c r="B53" i="14"/>
  <c r="G53" i="14" s="1"/>
  <c r="H52" i="14"/>
  <c r="G52" i="14"/>
  <c r="D52" i="14" s="1"/>
  <c r="I7" i="16"/>
  <c r="E7" i="16"/>
  <c r="F7" i="16" s="1"/>
  <c r="B7" i="16"/>
  <c r="I6" i="16"/>
  <c r="E6" i="16"/>
  <c r="F6" i="16" s="1"/>
  <c r="B6" i="16"/>
  <c r="I5" i="16"/>
  <c r="E5" i="16"/>
  <c r="F5" i="16" s="1"/>
  <c r="B5" i="16"/>
  <c r="I4" i="16"/>
  <c r="E4" i="16"/>
  <c r="F4" i="16" s="1"/>
  <c r="B6" i="15"/>
  <c r="I7" i="15"/>
  <c r="E7" i="15"/>
  <c r="F7" i="15" s="1"/>
  <c r="B7" i="15"/>
  <c r="I6" i="15"/>
  <c r="E6" i="15"/>
  <c r="F6" i="15" s="1"/>
  <c r="G6" i="15" s="1"/>
  <c r="H6" i="15" s="1"/>
  <c r="I5" i="15"/>
  <c r="E5" i="15"/>
  <c r="F5" i="15" s="1"/>
  <c r="B5" i="15"/>
  <c r="I4" i="15"/>
  <c r="E4" i="15"/>
  <c r="F4" i="15" s="1"/>
  <c r="B47" i="14"/>
  <c r="G47" i="14" s="1"/>
  <c r="B46" i="14"/>
  <c r="G46" i="14" s="1"/>
  <c r="B45" i="14"/>
  <c r="G45" i="14" s="1"/>
  <c r="G44" i="14"/>
  <c r="D44" i="14" s="1"/>
  <c r="G39" i="14"/>
  <c r="G38" i="14"/>
  <c r="G37" i="14"/>
  <c r="G36" i="14"/>
  <c r="D36" i="14" s="1"/>
  <c r="G31" i="14"/>
  <c r="G30" i="14"/>
  <c r="G29" i="14"/>
  <c r="G28" i="14"/>
  <c r="D28" i="14" s="1"/>
  <c r="G23" i="14"/>
  <c r="G22" i="14"/>
  <c r="G21" i="14"/>
  <c r="G20" i="14"/>
  <c r="D20" i="14" s="1"/>
  <c r="G15" i="14"/>
  <c r="G14" i="14"/>
  <c r="G13" i="14"/>
  <c r="G12" i="14"/>
  <c r="D12" i="14" s="1"/>
  <c r="G7" i="14"/>
  <c r="G6" i="14"/>
  <c r="G5" i="14"/>
  <c r="G4" i="14"/>
  <c r="H4" i="14" s="1"/>
  <c r="I7" i="11"/>
  <c r="E7" i="11"/>
  <c r="F7" i="11" s="1"/>
  <c r="I6" i="11"/>
  <c r="E6" i="11"/>
  <c r="F6" i="11" s="1"/>
  <c r="I5" i="11"/>
  <c r="E5" i="11"/>
  <c r="F5" i="11" s="1"/>
  <c r="I4" i="11"/>
  <c r="E4" i="11"/>
  <c r="F4" i="11" s="1"/>
  <c r="G4" i="11" s="1"/>
  <c r="I7" i="10"/>
  <c r="E7" i="10"/>
  <c r="F7" i="10" s="1"/>
  <c r="G7" i="10" s="1"/>
  <c r="H7" i="10" s="1"/>
  <c r="I6" i="10"/>
  <c r="E6" i="10"/>
  <c r="F6" i="10" s="1"/>
  <c r="I5" i="10"/>
  <c r="E5" i="10"/>
  <c r="F5" i="10" s="1"/>
  <c r="I4" i="10"/>
  <c r="E4" i="10"/>
  <c r="F4" i="10" s="1"/>
  <c r="G4" i="10" s="1"/>
  <c r="I52" i="14" l="1"/>
  <c r="J7" i="16"/>
  <c r="K7" i="16" s="1"/>
  <c r="G7" i="16"/>
  <c r="H7" i="16" s="1"/>
  <c r="G5" i="16"/>
  <c r="H5" i="16" s="1"/>
  <c r="J5" i="16"/>
  <c r="K5" i="16" s="1"/>
  <c r="J4" i="16"/>
  <c r="G4" i="16"/>
  <c r="J6" i="16"/>
  <c r="K6" i="16" s="1"/>
  <c r="G6" i="16"/>
  <c r="H6" i="16" s="1"/>
  <c r="D4" i="14"/>
  <c r="J4" i="11"/>
  <c r="K4" i="11" s="1"/>
  <c r="J4" i="10"/>
  <c r="K4" i="10" s="1"/>
  <c r="J6" i="15"/>
  <c r="K6" i="15" s="1"/>
  <c r="J4" i="15"/>
  <c r="G4" i="15"/>
  <c r="G5" i="15"/>
  <c r="H5" i="15" s="1"/>
  <c r="J5" i="15"/>
  <c r="K5" i="15" s="1"/>
  <c r="J7" i="15"/>
  <c r="K7" i="15" s="1"/>
  <c r="G7" i="15"/>
  <c r="H7" i="15" s="1"/>
  <c r="H28" i="14"/>
  <c r="I28" i="14" s="1"/>
  <c r="J28" i="14" s="1"/>
  <c r="H44" i="14"/>
  <c r="H12" i="14"/>
  <c r="I12" i="14" s="1"/>
  <c r="J12" i="14" s="1"/>
  <c r="H36" i="14"/>
  <c r="I36" i="14" s="1"/>
  <c r="J36" i="14" s="1"/>
  <c r="H20" i="14"/>
  <c r="I20" i="14" s="1"/>
  <c r="J20" i="14" s="1"/>
  <c r="I4" i="14"/>
  <c r="G7" i="11"/>
  <c r="H7" i="11" s="1"/>
  <c r="J7" i="11"/>
  <c r="K7" i="11" s="1"/>
  <c r="G6" i="11"/>
  <c r="H6" i="11" s="1"/>
  <c r="J6" i="11"/>
  <c r="K6" i="11" s="1"/>
  <c r="J5" i="11"/>
  <c r="K5" i="11" s="1"/>
  <c r="G5" i="11"/>
  <c r="H5" i="11" s="1"/>
  <c r="H4" i="11"/>
  <c r="J5" i="10"/>
  <c r="K5" i="10" s="1"/>
  <c r="G5" i="10"/>
  <c r="H5" i="10" s="1"/>
  <c r="G6" i="10"/>
  <c r="H6" i="10" s="1"/>
  <c r="J6" i="10"/>
  <c r="K6" i="10" s="1"/>
  <c r="J7" i="10"/>
  <c r="K7" i="10" s="1"/>
  <c r="H4" i="10"/>
  <c r="J52" i="14" l="1"/>
  <c r="G8" i="16"/>
  <c r="H4" i="16"/>
  <c r="J8" i="16"/>
  <c r="J9" i="16" s="1"/>
  <c r="K4" i="16"/>
  <c r="G8" i="15"/>
  <c r="H4" i="15"/>
  <c r="K4" i="15"/>
  <c r="J8" i="15"/>
  <c r="J9" i="15" s="1"/>
  <c r="I44" i="14"/>
  <c r="I21" i="14"/>
  <c r="J21" i="14" s="1"/>
  <c r="H21" i="14"/>
  <c r="J4" i="14"/>
  <c r="H13" i="14"/>
  <c r="H37" i="14"/>
  <c r="H29" i="14"/>
  <c r="I29" i="14"/>
  <c r="J29" i="14" s="1"/>
  <c r="G8" i="11"/>
  <c r="H9" i="11" s="1"/>
  <c r="J8" i="11"/>
  <c r="J9" i="11" s="1"/>
  <c r="J8" i="10"/>
  <c r="J9" i="10" s="1"/>
  <c r="G8" i="10"/>
  <c r="H53" i="14" l="1"/>
  <c r="I53" i="14"/>
  <c r="D53" i="14"/>
  <c r="G11" i="16"/>
  <c r="H9" i="16"/>
  <c r="D29" i="14"/>
  <c r="D21" i="14"/>
  <c r="H9" i="15"/>
  <c r="G11" i="15"/>
  <c r="J44" i="14"/>
  <c r="H22" i="14"/>
  <c r="I22" i="14"/>
  <c r="J22" i="14" s="1"/>
  <c r="H30" i="14"/>
  <c r="H5" i="14"/>
  <c r="G11" i="11"/>
  <c r="G11" i="10"/>
  <c r="H9" i="10"/>
  <c r="J53" i="14" l="1"/>
  <c r="H45" i="14"/>
  <c r="H23" i="14"/>
  <c r="I23" i="14"/>
  <c r="D22" i="14"/>
  <c r="I7" i="4"/>
  <c r="E7" i="4"/>
  <c r="F7" i="4" s="1"/>
  <c r="I6" i="4"/>
  <c r="E6" i="4"/>
  <c r="F6" i="4" s="1"/>
  <c r="I5" i="4"/>
  <c r="E5" i="4"/>
  <c r="F5" i="4" s="1"/>
  <c r="J5" i="4" s="1"/>
  <c r="K5" i="4" s="1"/>
  <c r="I4" i="4"/>
  <c r="E4" i="4"/>
  <c r="F4" i="4" s="1"/>
  <c r="I7" i="2"/>
  <c r="E7" i="2"/>
  <c r="F7" i="2" s="1"/>
  <c r="I6" i="2"/>
  <c r="E6" i="2"/>
  <c r="F6" i="2" s="1"/>
  <c r="J6" i="2" s="1"/>
  <c r="K6" i="2" s="1"/>
  <c r="I5" i="2"/>
  <c r="E5" i="2"/>
  <c r="F5" i="2" s="1"/>
  <c r="I4" i="2"/>
  <c r="E4" i="2"/>
  <c r="F4" i="2" s="1"/>
  <c r="H54" i="14" l="1"/>
  <c r="D54" i="14"/>
  <c r="D23" i="14"/>
  <c r="D24" i="14" s="1"/>
  <c r="I24" i="14"/>
  <c r="J23" i="14"/>
  <c r="G4" i="2"/>
  <c r="J4" i="2"/>
  <c r="G4" i="4"/>
  <c r="J4" i="4"/>
  <c r="J6" i="4"/>
  <c r="K6" i="4" s="1"/>
  <c r="G6" i="4"/>
  <c r="H6" i="4" s="1"/>
  <c r="G7" i="4"/>
  <c r="H7" i="4" s="1"/>
  <c r="J7" i="4"/>
  <c r="K7" i="4" s="1"/>
  <c r="G5" i="4"/>
  <c r="H5" i="4" s="1"/>
  <c r="J7" i="2"/>
  <c r="K7" i="2" s="1"/>
  <c r="G7" i="2"/>
  <c r="H7" i="2" s="1"/>
  <c r="J5" i="2"/>
  <c r="K5" i="2" s="1"/>
  <c r="G5" i="2"/>
  <c r="H5" i="2" s="1"/>
  <c r="G6" i="2"/>
  <c r="H6" i="2" s="1"/>
  <c r="I7" i="1"/>
  <c r="E7" i="1"/>
  <c r="F7" i="1" s="1"/>
  <c r="I6" i="1"/>
  <c r="E6" i="1"/>
  <c r="F6" i="1" s="1"/>
  <c r="I5" i="1"/>
  <c r="E5" i="1"/>
  <c r="F5" i="1" s="1"/>
  <c r="I4" i="1"/>
  <c r="E4" i="1"/>
  <c r="F4" i="1" s="1"/>
  <c r="I54" i="14" l="1"/>
  <c r="G4" i="1"/>
  <c r="J4" i="1"/>
  <c r="J5" i="1"/>
  <c r="K5" i="1" s="1"/>
  <c r="K4" i="4"/>
  <c r="J8" i="4"/>
  <c r="J9" i="4" s="1"/>
  <c r="G8" i="4"/>
  <c r="H4" i="4"/>
  <c r="K4" i="2"/>
  <c r="J8" i="2"/>
  <c r="J9" i="2" s="1"/>
  <c r="G8" i="2"/>
  <c r="H4" i="2"/>
  <c r="G7" i="1"/>
  <c r="H7" i="1" s="1"/>
  <c r="J7" i="1"/>
  <c r="K7" i="1" s="1"/>
  <c r="J6" i="1"/>
  <c r="K6" i="1" s="1"/>
  <c r="G6" i="1"/>
  <c r="H6" i="1" s="1"/>
  <c r="G5" i="1"/>
  <c r="H5" i="1" s="1"/>
  <c r="J54" i="14" l="1"/>
  <c r="G11" i="4"/>
  <c r="H9" i="4"/>
  <c r="H9" i="2"/>
  <c r="G11" i="2"/>
  <c r="H4" i="1"/>
  <c r="G8" i="1"/>
  <c r="J8" i="1"/>
  <c r="J9" i="1" s="1"/>
  <c r="K4" i="1"/>
  <c r="I55" i="14" l="1"/>
  <c r="J55" i="14" s="1"/>
  <c r="H55" i="14"/>
  <c r="H9" i="1"/>
  <c r="G11" i="1"/>
  <c r="D55" i="14" l="1"/>
  <c r="D56" i="14" s="1"/>
  <c r="I56" i="14"/>
  <c r="I5" i="14"/>
  <c r="J5" i="14" s="1"/>
  <c r="H6" i="14" l="1"/>
  <c r="I6" i="14"/>
  <c r="J6" i="14" s="1"/>
  <c r="I7" i="14" s="1"/>
  <c r="D5" i="14"/>
  <c r="H7" i="14"/>
  <c r="D7" i="14" l="1"/>
  <c r="I8" i="14"/>
  <c r="D6" i="14"/>
  <c r="D8" i="14" s="1"/>
  <c r="J7" i="14"/>
  <c r="I13" i="14" l="1"/>
  <c r="J13" i="14" s="1"/>
  <c r="I30" i="14"/>
  <c r="D30" i="14" s="1"/>
  <c r="D13" i="14" l="1"/>
  <c r="H14" i="14"/>
  <c r="I14" i="14"/>
  <c r="D14" i="14" s="1"/>
  <c r="J30" i="14"/>
  <c r="D45" i="14"/>
  <c r="I45" i="14" s="1"/>
  <c r="J45" i="14" s="1"/>
  <c r="I46" i="14" s="1"/>
  <c r="J46" i="14" s="1"/>
  <c r="D46" i="14" l="1"/>
  <c r="H46" i="14"/>
  <c r="J14" i="14"/>
  <c r="I15" i="14" s="1"/>
  <c r="H15" i="14"/>
  <c r="I31" i="14"/>
  <c r="H31" i="14"/>
  <c r="J31" i="14"/>
  <c r="I47" i="14"/>
  <c r="D47" i="14" s="1"/>
  <c r="D48" i="14" s="1"/>
  <c r="H47" i="14"/>
  <c r="I48" i="14" l="1"/>
  <c r="D15" i="14"/>
  <c r="D16" i="14" s="1"/>
  <c r="I16" i="14"/>
  <c r="J15" i="14"/>
  <c r="D31" i="14"/>
  <c r="D32" i="14" s="1"/>
  <c r="I32" i="14"/>
  <c r="J47" i="14"/>
  <c r="D37" i="14" l="1"/>
  <c r="I37" i="14"/>
  <c r="J37" i="14"/>
  <c r="I38" i="14"/>
  <c r="J38" i="14"/>
  <c r="I39" i="14"/>
  <c r="J39" i="14"/>
  <c r="D39" i="14"/>
  <c r="D38" i="14"/>
  <c r="D40" i="14"/>
  <c r="H39" i="14"/>
  <c r="H38" i="14"/>
  <c r="I40" i="14"/>
</calcChain>
</file>

<file path=xl/sharedStrings.xml><?xml version="1.0" encoding="utf-8"?>
<sst xmlns="http://schemas.openxmlformats.org/spreadsheetml/2006/main" count="262" uniqueCount="55">
  <si>
    <t>Base de Contribuição CP</t>
  </si>
  <si>
    <t>Faixa de Contribuição</t>
  </si>
  <si>
    <t>Alíquota Servidor</t>
  </si>
  <si>
    <t>Base de Contribuição</t>
  </si>
  <si>
    <t>Valor de Contribuição por Faixa Servidor</t>
  </si>
  <si>
    <t>Alíquota por Faixa Servidor</t>
  </si>
  <si>
    <t>Alíquota Patronal</t>
  </si>
  <si>
    <t>Valor de Contribuição por Faixa Patronal</t>
  </si>
  <si>
    <t>Valor da Contribuição</t>
  </si>
  <si>
    <t>Alíquota Efetiva       CP</t>
  </si>
  <si>
    <t>Valor da Contribuição Total</t>
  </si>
  <si>
    <t>Observação: A Base de Contribuição do servidor será o Teto do Regime Geral de Previdência Social (RGPS) conforme disposto no art. 41, §14 da Constituição Federal, para os servidores que ingressado no serviço público posterior à Lei nº 14.653 de 22/12/2011.</t>
  </si>
  <si>
    <t>A referida lei, de instituição do regime de previdência complementar, fixa o limite máximo para concessão de aposentadorias e pensões e disciplinam as datas que servirão pará cálculo da Base de Contriubuição pelo teto do RGPS de acordo com a data em que os servidores entraram em exercício no serviço público, conforme abaixo:</t>
  </si>
  <si>
    <t xml:space="preserve">21/01/2013 - </t>
  </si>
  <si>
    <t>Servidores do Poder Executivo (administração direta, autarquias e fundações)</t>
  </si>
  <si>
    <t xml:space="preserve">22/03/2013 - </t>
  </si>
  <si>
    <t xml:space="preserve">Assembleia Legislativa do Estado de São Paulo </t>
  </si>
  <si>
    <t xml:space="preserve">02/10/2013 - </t>
  </si>
  <si>
    <t>Universidades Estaduais - USP, UNICAMP e UNESP</t>
  </si>
  <si>
    <t xml:space="preserve">23/06/2014 - </t>
  </si>
  <si>
    <t>Tribunal de Justiça, Tribunal de Justiça Militar, Tribunal de Contas do Estado de São Paulo, Defensoria Pública e Ministério Público.</t>
  </si>
  <si>
    <t>Os servidores que ingressaram no serviço público após a data acima, de acordo com a lotação, terá como Base de Contribuição o teto do RGPS.</t>
  </si>
  <si>
    <t>Em caso de dúvidas com a Base de Contribuição, utilize a aba de "Cálculo inverso".</t>
  </si>
  <si>
    <t>Obs.: Os cálculos podem apresentar pequenas diferenças (centavos) por arredondamento.</t>
  </si>
  <si>
    <r>
      <t xml:space="preserve">Valor de Contribuição por Faixa </t>
    </r>
    <r>
      <rPr>
        <b/>
        <sz val="14"/>
        <color theme="0"/>
        <rFont val="Calibri"/>
        <family val="2"/>
        <scheme val="minor"/>
      </rPr>
      <t>Servidor</t>
    </r>
  </si>
  <si>
    <r>
      <t xml:space="preserve">Valor de Contribuição por Faixa </t>
    </r>
    <r>
      <rPr>
        <b/>
        <sz val="14"/>
        <color theme="0"/>
        <rFont val="Calibri"/>
        <family val="2"/>
        <scheme val="minor"/>
      </rPr>
      <t>Patronal</t>
    </r>
  </si>
  <si>
    <t>A PARTIR DE 05/06/2020</t>
  </si>
  <si>
    <t>Valor Pago</t>
  </si>
  <si>
    <t>FAIXAS SALARIAIS</t>
  </si>
  <si>
    <t>SALÁRIO</t>
  </si>
  <si>
    <t>Base de cálculo</t>
  </si>
  <si>
    <t>ALÍQUOTA BASE SERVIDOR</t>
  </si>
  <si>
    <t xml:space="preserve"> Inserir o valor da rubrica 70113 </t>
  </si>
  <si>
    <t>Salário Base de Contribuição</t>
  </si>
  <si>
    <t>Soma das faixas de contribuição</t>
  </si>
  <si>
    <t>Salário mínimo até 30/04/2023</t>
  </si>
  <si>
    <t>Salário mínimo a partir de 01/05/2023</t>
  </si>
  <si>
    <t>As planilhas acima auxiliam no cálculo da Base de contribuição do servidor, utilizando como parâmetro o valor de Contribuição previdenciária sob a rubrica 70113 (CONTR PREVID RPPS LC 1354 2020)  no último holerite integral do servidor.</t>
  </si>
  <si>
    <t>ALÍQUOTA DE CONTRIBUIÇÃO DO SERVIDOR</t>
  </si>
  <si>
    <t>ALÍQUOTA DE CONTRIBUIÇÃO DO PATRONAL</t>
  </si>
  <si>
    <t>Até 01 salário mínimo ( R$ 1.302,00*)</t>
  </si>
  <si>
    <t>De 01 salário mínimo (R$ 1.302,01*) até R$ 3.722,56*</t>
  </si>
  <si>
    <t>De R$ 3.722,57 até Teto do RGPS (R$ 7.507,49*)</t>
  </si>
  <si>
    <t>Acima do Teto do RGPS (R$ 7.507,50*)</t>
  </si>
  <si>
    <t>* valores até 30/04/2023</t>
  </si>
  <si>
    <t>Até 01 salário mínimo ( R$ 1.320,00*)</t>
  </si>
  <si>
    <t>De 01 salário mínimo (R$ 1.320,01*) até R$ 3.722,56*</t>
  </si>
  <si>
    <t>* valores a partir de 01/05/2023</t>
  </si>
  <si>
    <t>Salário mínimo</t>
  </si>
  <si>
    <t>SALÁRIO DE CONTRIBUIÇÃO</t>
  </si>
  <si>
    <t>De R$ 0,00 até R$ 1.518,00</t>
  </si>
  <si>
    <t>De 1.518,01 até R$ 4.022,46</t>
  </si>
  <si>
    <t>De R$ 4.022,47 até R$ 8.157,41</t>
  </si>
  <si>
    <t>A partir de R$ 8.157,42</t>
  </si>
  <si>
    <t>* valores a partir de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</si>
</sst>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44" fontId="1" fillId="0" borderId="1" xfId="1" applyFont="1" applyBorder="1"/>
    <xf numFmtId="10" fontId="0" fillId="0" borderId="1" xfId="0" applyNumberFormat="1" applyBorder="1" applyAlignment="1">
      <alignment horizontal="center"/>
    </xf>
    <xf numFmtId="44" fontId="0" fillId="0" borderId="1" xfId="0" applyNumberFormat="1" applyBorder="1"/>
    <xf numFmtId="10" fontId="1" fillId="0" borderId="1" xfId="2" applyNumberFormat="1" applyFont="1" applyBorder="1" applyAlignment="1">
      <alignment horizontal="center"/>
    </xf>
    <xf numFmtId="44" fontId="5" fillId="5" borderId="1" xfId="0" applyNumberFormat="1" applyFont="1" applyFill="1" applyBorder="1"/>
    <xf numFmtId="44" fontId="5" fillId="5" borderId="7" xfId="0" applyNumberFormat="1" applyFont="1" applyFill="1" applyBorder="1"/>
    <xf numFmtId="10" fontId="3" fillId="2" borderId="7" xfId="2" applyNumberFormat="1" applyFont="1" applyFill="1" applyBorder="1" applyAlignment="1">
      <alignment vertical="center"/>
    </xf>
    <xf numFmtId="10" fontId="3" fillId="2" borderId="8" xfId="2" applyNumberFormat="1" applyFont="1" applyFill="1" applyBorder="1" applyAlignment="1">
      <alignment vertical="center"/>
    </xf>
    <xf numFmtId="0" fontId="0" fillId="6" borderId="0" xfId="0" applyFill="1"/>
    <xf numFmtId="0" fontId="7" fillId="6" borderId="1" xfId="0" applyFont="1" applyFill="1" applyBorder="1"/>
    <xf numFmtId="0" fontId="8" fillId="6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44" fontId="0" fillId="6" borderId="1" xfId="1" applyFont="1" applyFill="1" applyBorder="1"/>
    <xf numFmtId="44" fontId="0" fillId="6" borderId="4" xfId="1" applyFont="1" applyFill="1" applyBorder="1"/>
    <xf numFmtId="44" fontId="7" fillId="6" borderId="1" xfId="1" applyFont="1" applyFill="1" applyBorder="1" applyAlignment="1">
      <alignment horizontal="center" vertical="center" wrapText="1"/>
    </xf>
    <xf numFmtId="44" fontId="0" fillId="6" borderId="1" xfId="0" applyNumberFormat="1" applyFill="1" applyBorder="1"/>
    <xf numFmtId="44" fontId="7" fillId="6" borderId="1" xfId="1" applyFont="1" applyFill="1" applyBorder="1"/>
    <xf numFmtId="0" fontId="0" fillId="7" borderId="0" xfId="0" applyFill="1"/>
    <xf numFmtId="0" fontId="7" fillId="7" borderId="1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44" fontId="7" fillId="7" borderId="1" xfId="1" applyFont="1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0" fontId="0" fillId="8" borderId="0" xfId="0" applyFill="1"/>
    <xf numFmtId="0" fontId="0" fillId="5" borderId="0" xfId="0" applyFill="1"/>
    <xf numFmtId="0" fontId="7" fillId="5" borderId="1" xfId="0" applyFont="1" applyFill="1" applyBorder="1"/>
    <xf numFmtId="0" fontId="8" fillId="5" borderId="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44" fontId="0" fillId="5" borderId="1" xfId="1" applyFont="1" applyFill="1" applyBorder="1"/>
    <xf numFmtId="44" fontId="0" fillId="5" borderId="4" xfId="1" applyFont="1" applyFill="1" applyBorder="1"/>
    <xf numFmtId="44" fontId="7" fillId="5" borderId="1" xfId="1" applyFont="1" applyFill="1" applyBorder="1" applyAlignment="1">
      <alignment horizontal="center" vertical="center" wrapText="1"/>
    </xf>
    <xf numFmtId="44" fontId="0" fillId="5" borderId="1" xfId="0" applyNumberFormat="1" applyFill="1" applyBorder="1"/>
    <xf numFmtId="44" fontId="7" fillId="5" borderId="1" xfId="1" applyFont="1" applyFill="1" applyBorder="1"/>
    <xf numFmtId="0" fontId="7" fillId="9" borderId="1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44" fontId="7" fillId="9" borderId="1" xfId="1" applyFont="1" applyFill="1" applyBorder="1" applyAlignment="1">
      <alignment horizontal="center" vertical="center"/>
    </xf>
    <xf numFmtId="44" fontId="0" fillId="9" borderId="1" xfId="1" applyFont="1" applyFill="1" applyBorder="1" applyAlignment="1">
      <alignment horizontal="center" vertical="center"/>
    </xf>
    <xf numFmtId="44" fontId="0" fillId="9" borderId="1" xfId="0" applyNumberFormat="1" applyFill="1" applyBorder="1" applyAlignment="1">
      <alignment horizontal="center" vertical="center"/>
    </xf>
    <xf numFmtId="44" fontId="7" fillId="5" borderId="1" xfId="1" applyFont="1" applyFill="1" applyBorder="1" applyAlignment="1" applyProtection="1">
      <alignment horizontal="center"/>
      <protection locked="0"/>
    </xf>
    <xf numFmtId="44" fontId="7" fillId="7" borderId="1" xfId="1" applyFont="1" applyFill="1" applyBorder="1" applyAlignment="1" applyProtection="1">
      <alignment horizontal="center" vertical="center"/>
      <protection locked="0"/>
    </xf>
    <xf numFmtId="44" fontId="7" fillId="6" borderId="1" xfId="1" applyFont="1" applyFill="1" applyBorder="1" applyAlignment="1" applyProtection="1">
      <alignment horizontal="center"/>
      <protection locked="0"/>
    </xf>
    <xf numFmtId="44" fontId="7" fillId="9" borderId="1" xfId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5" xfId="0" applyFill="1" applyBorder="1"/>
    <xf numFmtId="9" fontId="0" fillId="8" borderId="1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9" fontId="0" fillId="8" borderId="0" xfId="0" applyNumberFormat="1" applyFill="1" applyAlignment="1">
      <alignment horizontal="center" vertical="center"/>
    </xf>
    <xf numFmtId="0" fontId="0" fillId="8" borderId="16" xfId="0" applyFill="1" applyBorder="1"/>
    <xf numFmtId="0" fontId="0" fillId="8" borderId="17" xfId="0" applyFill="1" applyBorder="1"/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/>
    <xf numFmtId="8" fontId="0" fillId="0" borderId="0" xfId="0" applyNumberFormat="1"/>
    <xf numFmtId="44" fontId="0" fillId="5" borderId="6" xfId="0" applyNumberFormat="1" applyFill="1" applyBorder="1" applyAlignment="1">
      <alignment horizontal="center"/>
    </xf>
    <xf numFmtId="44" fontId="0" fillId="5" borderId="6" xfId="1" applyFont="1" applyFill="1" applyBorder="1" applyAlignment="1">
      <alignment horizontal="center"/>
    </xf>
    <xf numFmtId="0" fontId="8" fillId="6" borderId="5" xfId="0" applyFont="1" applyFill="1" applyBorder="1"/>
    <xf numFmtId="0" fontId="8" fillId="6" borderId="6" xfId="0" applyFont="1" applyFill="1" applyBorder="1"/>
    <xf numFmtId="44" fontId="0" fillId="6" borderId="1" xfId="0" applyNumberFormat="1" applyFill="1" applyBorder="1" applyAlignment="1">
      <alignment horizontal="center"/>
    </xf>
    <xf numFmtId="44" fontId="0" fillId="6" borderId="1" xfId="1" applyFont="1" applyFill="1" applyBorder="1" applyAlignment="1">
      <alignment horizontal="center"/>
    </xf>
    <xf numFmtId="44" fontId="7" fillId="6" borderId="1" xfId="1" applyFont="1" applyFill="1" applyBorder="1" applyAlignment="1">
      <alignment horizontal="center"/>
    </xf>
    <xf numFmtId="0" fontId="8" fillId="7" borderId="1" xfId="0" applyFont="1" applyFill="1" applyBorder="1" applyAlignment="1">
      <alignment vertical="center"/>
    </xf>
    <xf numFmtId="44" fontId="0" fillId="7" borderId="1" xfId="0" applyNumberFormat="1" applyFill="1" applyBorder="1" applyAlignment="1">
      <alignment vertical="center"/>
    </xf>
    <xf numFmtId="44" fontId="0" fillId="7" borderId="1" xfId="1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0" fontId="8" fillId="9" borderId="5" xfId="0" applyFont="1" applyFill="1" applyBorder="1" applyAlignment="1">
      <alignment vertical="center"/>
    </xf>
    <xf numFmtId="0" fontId="8" fillId="9" borderId="6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44" fontId="7" fillId="10" borderId="1" xfId="1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center" vertical="center"/>
    </xf>
    <xf numFmtId="44" fontId="0" fillId="10" borderId="1" xfId="1" applyFont="1" applyFill="1" applyBorder="1" applyAlignment="1">
      <alignment horizontal="center" vertical="center"/>
    </xf>
    <xf numFmtId="44" fontId="0" fillId="10" borderId="1" xfId="0" applyNumberForma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44" fontId="7" fillId="10" borderId="1" xfId="1" applyFont="1" applyFill="1" applyBorder="1" applyAlignment="1">
      <alignment horizontal="center" vertical="center"/>
    </xf>
    <xf numFmtId="44" fontId="0" fillId="9" borderId="1" xfId="0" applyNumberFormat="1" applyFill="1" applyBorder="1" applyAlignment="1" applyProtection="1">
      <alignment horizontal="center" vertical="center"/>
      <protection locked="0"/>
    </xf>
    <xf numFmtId="0" fontId="7" fillId="11" borderId="1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44" fontId="7" fillId="11" borderId="1" xfId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>
      <alignment horizontal="center" vertical="center"/>
    </xf>
    <xf numFmtId="44" fontId="0" fillId="11" borderId="1" xfId="1" applyFont="1" applyFill="1" applyBorder="1" applyAlignment="1">
      <alignment horizontal="center" vertical="center"/>
    </xf>
    <xf numFmtId="44" fontId="0" fillId="11" borderId="1" xfId="0" applyNumberForma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44" fontId="7" fillId="11" borderId="1" xfId="1" applyFont="1" applyFill="1" applyBorder="1" applyAlignment="1">
      <alignment horizontal="center" vertical="center"/>
    </xf>
    <xf numFmtId="44" fontId="1" fillId="0" borderId="1" xfId="1" applyFont="1" applyFill="1" applyBorder="1"/>
    <xf numFmtId="0" fontId="7" fillId="12" borderId="1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44" fontId="7" fillId="12" borderId="1" xfId="1" applyFont="1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>
      <alignment horizontal="center" vertical="center"/>
    </xf>
    <xf numFmtId="44" fontId="1" fillId="12" borderId="1" xfId="1" applyFont="1" applyFill="1" applyBorder="1"/>
    <xf numFmtId="44" fontId="0" fillId="12" borderId="1" xfId="1" applyFont="1" applyFill="1" applyBorder="1" applyAlignment="1">
      <alignment horizontal="center" vertical="center"/>
    </xf>
    <xf numFmtId="44" fontId="0" fillId="12" borderId="1" xfId="0" applyNumberForma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44" fontId="7" fillId="12" borderId="1" xfId="1" applyFont="1" applyFill="1" applyBorder="1" applyAlignment="1">
      <alignment horizontal="center" vertical="center"/>
    </xf>
    <xf numFmtId="0" fontId="0" fillId="8" borderId="0" xfId="0" applyFill="1" applyAlignment="1">
      <alignment horizontal="left"/>
    </xf>
    <xf numFmtId="0" fontId="0" fillId="8" borderId="0" xfId="0" applyFill="1" applyAlignment="1">
      <alignment horizontal="left" wrapText="1"/>
    </xf>
    <xf numFmtId="44" fontId="5" fillId="5" borderId="1" xfId="1" applyFont="1" applyFill="1" applyBorder="1" applyAlignment="1">
      <alignment horizontal="center" wrapText="1"/>
    </xf>
    <xf numFmtId="4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3" borderId="2" xfId="1" applyFont="1" applyFill="1" applyBorder="1" applyAlignment="1" applyProtection="1">
      <alignment horizontal="center" vertical="center"/>
      <protection locked="0"/>
    </xf>
    <xf numFmtId="44" fontId="3" fillId="3" borderId="3" xfId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44" fontId="5" fillId="5" borderId="4" xfId="1" applyFont="1" applyFill="1" applyBorder="1" applyAlignment="1">
      <alignment horizontal="center"/>
    </xf>
    <xf numFmtId="44" fontId="5" fillId="5" borderId="5" xfId="1" applyFont="1" applyFill="1" applyBorder="1" applyAlignment="1">
      <alignment horizontal="center"/>
    </xf>
    <xf numFmtId="44" fontId="5" fillId="5" borderId="6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8" borderId="9" xfId="0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11" borderId="1" xfId="0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05875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9374" y="161926"/>
          <a:ext cx="21240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I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05875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239374" y="161926"/>
          <a:ext cx="21240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67800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401299" y="161926"/>
          <a:ext cx="21240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DD6D6D82-C661-4F20-BED7-19ED6C4EB0DD}"/>
            </a:ext>
          </a:extLst>
        </xdr:cNvPr>
        <xdr:cNvSpPr/>
      </xdr:nvSpPr>
      <xdr:spPr>
        <a:xfrm>
          <a:off x="9220200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2025824-207F-4BAE-8EB1-F1F1F8564246}"/>
            </a:ext>
          </a:extLst>
        </xdr:cNvPr>
        <xdr:cNvSpPr txBox="1"/>
      </xdr:nvSpPr>
      <xdr:spPr>
        <a:xfrm>
          <a:off x="10553699" y="161926"/>
          <a:ext cx="21240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E3D428D-D319-480A-83A9-4EDC29773E4A}"/>
            </a:ext>
          </a:extLst>
        </xdr:cNvPr>
        <xdr:cNvSpPr/>
      </xdr:nvSpPr>
      <xdr:spPr>
        <a:xfrm>
          <a:off x="9220200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B21BF80-B552-451A-928F-89B3B5187B1D}"/>
            </a:ext>
          </a:extLst>
        </xdr:cNvPr>
        <xdr:cNvSpPr txBox="1"/>
      </xdr:nvSpPr>
      <xdr:spPr>
        <a:xfrm>
          <a:off x="10553699" y="161926"/>
          <a:ext cx="21240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20029247-4B3E-41A5-8631-445952BEF97B}"/>
            </a:ext>
          </a:extLst>
        </xdr:cNvPr>
        <xdr:cNvSpPr/>
      </xdr:nvSpPr>
      <xdr:spPr>
        <a:xfrm>
          <a:off x="9448800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F403A09-C741-4D76-ABE6-8145A51D3088}"/>
            </a:ext>
          </a:extLst>
        </xdr:cNvPr>
        <xdr:cNvSpPr txBox="1"/>
      </xdr:nvSpPr>
      <xdr:spPr>
        <a:xfrm>
          <a:off x="10782299" y="161926"/>
          <a:ext cx="21240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8B5D87F1-CDB3-41D1-B250-A78CC1B62A36}"/>
            </a:ext>
          </a:extLst>
        </xdr:cNvPr>
        <xdr:cNvSpPr/>
      </xdr:nvSpPr>
      <xdr:spPr>
        <a:xfrm>
          <a:off x="10334625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197B108-2136-4AC7-95AC-6EE8C6E93231}"/>
            </a:ext>
          </a:extLst>
        </xdr:cNvPr>
        <xdr:cNvSpPr txBox="1"/>
      </xdr:nvSpPr>
      <xdr:spPr>
        <a:xfrm>
          <a:off x="11668124" y="161926"/>
          <a:ext cx="21240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2</xdr:row>
      <xdr:rowOff>47625</xdr:rowOff>
    </xdr:from>
    <xdr:to>
      <xdr:col>11</xdr:col>
      <xdr:colOff>876300</xdr:colOff>
      <xdr:row>2</xdr:row>
      <xdr:rowOff>247650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987DB8F-EF72-43D9-8A6C-3BCB78063044}"/>
            </a:ext>
          </a:extLst>
        </xdr:cNvPr>
        <xdr:cNvSpPr/>
      </xdr:nvSpPr>
      <xdr:spPr>
        <a:xfrm>
          <a:off x="7943850" y="438150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123825</xdr:colOff>
      <xdr:row>10</xdr:row>
      <xdr:rowOff>76200</xdr:rowOff>
    </xdr:from>
    <xdr:to>
      <xdr:col>11</xdr:col>
      <xdr:colOff>809625</xdr:colOff>
      <xdr:row>11</xdr:row>
      <xdr:rowOff>9525</xdr:rowOff>
    </xdr:to>
    <xdr:sp macro="" textlink="">
      <xdr:nvSpPr>
        <xdr:cNvPr id="3" name="Seta para a esquerda 1">
          <a:extLst>
            <a:ext uri="{FF2B5EF4-FFF2-40B4-BE49-F238E27FC236}">
              <a16:creationId xmlns:a16="http://schemas.microsoft.com/office/drawing/2014/main" id="{33743664-CA3D-4BFD-91EB-94DBDF00BB5C}"/>
            </a:ext>
          </a:extLst>
        </xdr:cNvPr>
        <xdr:cNvSpPr/>
      </xdr:nvSpPr>
      <xdr:spPr>
        <a:xfrm>
          <a:off x="7877175" y="2066925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142875</xdr:colOff>
      <xdr:row>18</xdr:row>
      <xdr:rowOff>19050</xdr:rowOff>
    </xdr:from>
    <xdr:to>
      <xdr:col>11</xdr:col>
      <xdr:colOff>828675</xdr:colOff>
      <xdr:row>18</xdr:row>
      <xdr:rowOff>219075</xdr:rowOff>
    </xdr:to>
    <xdr:sp macro="" textlink="">
      <xdr:nvSpPr>
        <xdr:cNvPr id="4" name="Seta para a esquerda 1">
          <a:extLst>
            <a:ext uri="{FF2B5EF4-FFF2-40B4-BE49-F238E27FC236}">
              <a16:creationId xmlns:a16="http://schemas.microsoft.com/office/drawing/2014/main" id="{33BD2FB1-5066-4C6B-9EAF-1C7D884A834A}"/>
            </a:ext>
          </a:extLst>
        </xdr:cNvPr>
        <xdr:cNvSpPr/>
      </xdr:nvSpPr>
      <xdr:spPr>
        <a:xfrm>
          <a:off x="7896225" y="3609975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161925</xdr:colOff>
      <xdr:row>26</xdr:row>
      <xdr:rowOff>47625</xdr:rowOff>
    </xdr:from>
    <xdr:to>
      <xdr:col>11</xdr:col>
      <xdr:colOff>847725</xdr:colOff>
      <xdr:row>26</xdr:row>
      <xdr:rowOff>247650</xdr:rowOff>
    </xdr:to>
    <xdr:sp macro="" textlink="">
      <xdr:nvSpPr>
        <xdr:cNvPr id="5" name="Seta para a esquerda 1">
          <a:extLst>
            <a:ext uri="{FF2B5EF4-FFF2-40B4-BE49-F238E27FC236}">
              <a16:creationId xmlns:a16="http://schemas.microsoft.com/office/drawing/2014/main" id="{3C5BD7FB-393B-452B-9F2C-6B93B8BFD4E6}"/>
            </a:ext>
          </a:extLst>
        </xdr:cNvPr>
        <xdr:cNvSpPr/>
      </xdr:nvSpPr>
      <xdr:spPr>
        <a:xfrm>
          <a:off x="7915275" y="5286375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180975</xdr:colOff>
      <xdr:row>34</xdr:row>
      <xdr:rowOff>9525</xdr:rowOff>
    </xdr:from>
    <xdr:to>
      <xdr:col>11</xdr:col>
      <xdr:colOff>866775</xdr:colOff>
      <xdr:row>34</xdr:row>
      <xdr:rowOff>209550</xdr:rowOff>
    </xdr:to>
    <xdr:sp macro="" textlink="">
      <xdr:nvSpPr>
        <xdr:cNvPr id="6" name="Seta para a esquerda 1">
          <a:extLst>
            <a:ext uri="{FF2B5EF4-FFF2-40B4-BE49-F238E27FC236}">
              <a16:creationId xmlns:a16="http://schemas.microsoft.com/office/drawing/2014/main" id="{DA8C568C-E0A4-4074-AC6E-23A80B63892F}"/>
            </a:ext>
          </a:extLst>
        </xdr:cNvPr>
        <xdr:cNvSpPr/>
      </xdr:nvSpPr>
      <xdr:spPr>
        <a:xfrm>
          <a:off x="7934325" y="6896100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180975</xdr:colOff>
      <xdr:row>42</xdr:row>
      <xdr:rowOff>9525</xdr:rowOff>
    </xdr:from>
    <xdr:to>
      <xdr:col>11</xdr:col>
      <xdr:colOff>866775</xdr:colOff>
      <xdr:row>42</xdr:row>
      <xdr:rowOff>209550</xdr:rowOff>
    </xdr:to>
    <xdr:sp macro="" textlink="">
      <xdr:nvSpPr>
        <xdr:cNvPr id="7" name="Seta para a esquerda 1">
          <a:extLst>
            <a:ext uri="{FF2B5EF4-FFF2-40B4-BE49-F238E27FC236}">
              <a16:creationId xmlns:a16="http://schemas.microsoft.com/office/drawing/2014/main" id="{241AD930-54BF-4E8A-BDCF-727DF17B0599}"/>
            </a:ext>
          </a:extLst>
        </xdr:cNvPr>
        <xdr:cNvSpPr/>
      </xdr:nvSpPr>
      <xdr:spPr>
        <a:xfrm>
          <a:off x="7934325" y="6896100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180975</xdr:colOff>
      <xdr:row>50</xdr:row>
      <xdr:rowOff>9525</xdr:rowOff>
    </xdr:from>
    <xdr:to>
      <xdr:col>11</xdr:col>
      <xdr:colOff>866775</xdr:colOff>
      <xdr:row>50</xdr:row>
      <xdr:rowOff>209550</xdr:rowOff>
    </xdr:to>
    <xdr:sp macro="" textlink="">
      <xdr:nvSpPr>
        <xdr:cNvPr id="9" name="Seta para a esquerda 1">
          <a:extLst>
            <a:ext uri="{FF2B5EF4-FFF2-40B4-BE49-F238E27FC236}">
              <a16:creationId xmlns:a16="http://schemas.microsoft.com/office/drawing/2014/main" id="{383AA2B9-8A44-440B-AF96-C9F5389577FC}"/>
            </a:ext>
          </a:extLst>
        </xdr:cNvPr>
        <xdr:cNvSpPr/>
      </xdr:nvSpPr>
      <xdr:spPr>
        <a:xfrm>
          <a:off x="10125075" y="10191750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jorie%20e%20Renan/Dropbox/.%20SPPREV%20-%20DAF_GFC_SCA/MANDATO%20ELETIVO/### MODELO SEM JUROS  - MANDATO ELETIVO - nova al&#237;quo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jorie%20e%20Renan\Dropbox\.%20SPPREV%20-%20DAF_GFC_SCA\MANDATO%20ELETIVO\%23%23%23%20MODELO%20SEM%20JUROS%20%20-%20MANDATO%20ELETIVO%20-%20nova%20al&#237;quo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ronal + Servidor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ronal + Servidor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zoomScaleNormal="100" workbookViewId="0">
      <selection activeCell="G2" sqref="G2:K2"/>
    </sheetView>
  </sheetViews>
  <sheetFormatPr defaultRowHeight="14.4" x14ac:dyDescent="0.3"/>
  <cols>
    <col min="1" max="1" width="12.33203125" customWidth="1"/>
    <col min="2" max="2" width="13.33203125" bestFit="1" customWidth="1"/>
    <col min="3" max="3" width="13.44140625" customWidth="1"/>
    <col min="4" max="4" width="11.109375" customWidth="1"/>
    <col min="5" max="5" width="13.33203125" hidden="1" customWidth="1"/>
    <col min="6" max="6" width="15.44140625" customWidth="1"/>
    <col min="7" max="7" width="16.6640625" bestFit="1" customWidth="1"/>
    <col min="8" max="8" width="16.6640625" customWidth="1"/>
    <col min="9" max="9" width="9.6640625" bestFit="1" customWidth="1"/>
    <col min="10" max="10" width="17.88671875" customWidth="1"/>
  </cols>
  <sheetData>
    <row r="1" spans="1:26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" x14ac:dyDescent="0.3">
      <c r="A2" s="26"/>
      <c r="B2" s="26"/>
      <c r="C2" s="26"/>
      <c r="D2" s="129" t="s">
        <v>0</v>
      </c>
      <c r="E2" s="129"/>
      <c r="F2" s="129"/>
      <c r="G2" s="130">
        <v>5000</v>
      </c>
      <c r="H2" s="131"/>
      <c r="I2" s="131"/>
      <c r="J2" s="131"/>
      <c r="K2" s="131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1.4" x14ac:dyDescent="0.3">
      <c r="A3" s="26"/>
      <c r="B3" s="132" t="s">
        <v>1</v>
      </c>
      <c r="C3" s="132"/>
      <c r="D3" s="48" t="s">
        <v>2</v>
      </c>
      <c r="E3" s="48"/>
      <c r="F3" s="48" t="s">
        <v>3</v>
      </c>
      <c r="G3" s="48" t="s">
        <v>4</v>
      </c>
      <c r="H3" s="48" t="s">
        <v>5</v>
      </c>
      <c r="I3" s="48" t="s">
        <v>6</v>
      </c>
      <c r="J3" s="48" t="s">
        <v>7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3">
      <c r="A4" s="26"/>
      <c r="B4" s="1">
        <v>0</v>
      </c>
      <c r="C4" s="1">
        <v>1045</v>
      </c>
      <c r="D4" s="2">
        <v>0.11</v>
      </c>
      <c r="E4" s="1">
        <f>IF(G2&gt;C4,C4,G2)</f>
        <v>1045</v>
      </c>
      <c r="F4" s="1">
        <f>IF(E4&lt;0,0,E4)</f>
        <v>1045</v>
      </c>
      <c r="G4" s="3">
        <f>IF(G2&lt;F4,G2*D4,F4*D4)</f>
        <v>114.95</v>
      </c>
      <c r="H4" s="4">
        <f>G4/$G$2</f>
        <v>2.299E-2</v>
      </c>
      <c r="I4" s="2">
        <f>D4*2</f>
        <v>0.22</v>
      </c>
      <c r="J4" s="3">
        <f>IF(G2&lt;F4,G2*I4,F4*I4)</f>
        <v>229.9</v>
      </c>
      <c r="K4" s="4">
        <f>J4/$G$2</f>
        <v>4.598E-2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3">
      <c r="A5" s="26"/>
      <c r="B5" s="1">
        <v>1045.01</v>
      </c>
      <c r="C5" s="1">
        <v>3000</v>
      </c>
      <c r="D5" s="2">
        <v>0.12</v>
      </c>
      <c r="E5" s="1">
        <f>IF(G2&gt;C5,(C5-C4),(G2-C4))</f>
        <v>1955</v>
      </c>
      <c r="F5" s="1">
        <f>IF(E5&lt;0,0,E5)</f>
        <v>1955</v>
      </c>
      <c r="G5" s="3">
        <f>F5*D5</f>
        <v>234.6</v>
      </c>
      <c r="H5" s="4">
        <f>G5/$G$2</f>
        <v>4.6919999999999996E-2</v>
      </c>
      <c r="I5" s="2">
        <f>D5*2</f>
        <v>0.24</v>
      </c>
      <c r="J5" s="3">
        <f>F5*I5</f>
        <v>469.2</v>
      </c>
      <c r="K5" s="4">
        <f>J5/$G$2</f>
        <v>9.3839999999999993E-2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3">
      <c r="A6" s="26"/>
      <c r="B6" s="1">
        <v>3000.01</v>
      </c>
      <c r="C6" s="1">
        <v>6101.06</v>
      </c>
      <c r="D6" s="4">
        <v>0.14000000000000001</v>
      </c>
      <c r="E6" s="1">
        <f>IF($G$2&gt;C6,(C6-C5),($G$2-C5))</f>
        <v>2000</v>
      </c>
      <c r="F6" s="1">
        <f>IF(E6&lt;0,0,E6)</f>
        <v>2000</v>
      </c>
      <c r="G6" s="3">
        <f>F6*D6</f>
        <v>280</v>
      </c>
      <c r="H6" s="4">
        <f>G6/$G$2</f>
        <v>5.6000000000000001E-2</v>
      </c>
      <c r="I6" s="2">
        <f>D6*2</f>
        <v>0.28000000000000003</v>
      </c>
      <c r="J6" s="3">
        <f>F6*I6</f>
        <v>560</v>
      </c>
      <c r="K6" s="4">
        <f>J6/$G$2</f>
        <v>0.112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3">
      <c r="A7" s="26"/>
      <c r="B7" s="1">
        <v>6101.07</v>
      </c>
      <c r="C7" s="1">
        <v>99999.99</v>
      </c>
      <c r="D7" s="2">
        <v>0.16</v>
      </c>
      <c r="E7" s="1">
        <f>IF($G$2&gt;C7,(C7-C6),($G$2-C6))</f>
        <v>-1101.0600000000004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" x14ac:dyDescent="0.35">
      <c r="A8" s="26"/>
      <c r="B8" s="26"/>
      <c r="C8" s="26"/>
      <c r="D8" s="133" t="s">
        <v>8</v>
      </c>
      <c r="E8" s="134"/>
      <c r="F8" s="135"/>
      <c r="G8" s="5">
        <f>SUM(G4:G7)</f>
        <v>629.54999999999995</v>
      </c>
      <c r="H8" s="6"/>
      <c r="I8" s="6"/>
      <c r="J8" s="5">
        <f>SUM(J4:J7)</f>
        <v>1259.0999999999999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3">
      <c r="A9" s="26"/>
      <c r="B9" s="26"/>
      <c r="C9" s="26"/>
      <c r="D9" s="136" t="s">
        <v>9</v>
      </c>
      <c r="E9" s="136"/>
      <c r="F9" s="136"/>
      <c r="G9" s="136"/>
      <c r="H9" s="7">
        <f>G8/$G$2</f>
        <v>0.12590999999999999</v>
      </c>
      <c r="I9" s="8"/>
      <c r="J9" s="7">
        <f>J8/$G$2</f>
        <v>0.25181999999999999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x14ac:dyDescent="0.3">
      <c r="A11" s="26"/>
      <c r="B11" s="26"/>
      <c r="C11" s="26"/>
      <c r="D11" s="126" t="s">
        <v>10</v>
      </c>
      <c r="E11" s="126"/>
      <c r="F11" s="126"/>
      <c r="G11" s="127">
        <f>G8+J8</f>
        <v>1888.6499999999999</v>
      </c>
      <c r="H11" s="128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8.75" customHeight="1" x14ac:dyDescent="0.3">
      <c r="A12" s="26"/>
      <c r="B12" s="26"/>
      <c r="C12" s="26"/>
      <c r="D12" s="126"/>
      <c r="E12" s="126"/>
      <c r="F12" s="126"/>
      <c r="G12" s="128"/>
      <c r="H12" s="1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23.25" customHeigh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3">
      <c r="A14" s="124" t="s">
        <v>11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26"/>
      <c r="W14" s="26"/>
      <c r="X14" s="26"/>
      <c r="Y14" s="26"/>
      <c r="Z14" s="26"/>
    </row>
    <row r="15" spans="1:26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x14ac:dyDescent="0.3">
      <c r="A16" s="125" t="s">
        <v>12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26"/>
      <c r="W16" s="26"/>
      <c r="X16" s="26"/>
      <c r="Y16" s="26"/>
      <c r="Z16" s="26"/>
    </row>
    <row r="17" spans="1:26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3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3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3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3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3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3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3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0hB59C8nIMsnvG9bz7okqvB8smdMPxAoEnVZCksDDiJjIPPR8XZLbH5Is5S3yNaIR/uHVrugGH/i9UMMJ7JiYA==" saltValue="2Tou1ExFDo355sE+qDVT7w==" spinCount="100000" sheet="1" objects="1" scenarios="1"/>
  <mergeCells count="9">
    <mergeCell ref="A14:U14"/>
    <mergeCell ref="A16:U16"/>
    <mergeCell ref="D11:F12"/>
    <mergeCell ref="G11:H12"/>
    <mergeCell ref="D2:F2"/>
    <mergeCell ref="G2:K2"/>
    <mergeCell ref="B3:C3"/>
    <mergeCell ref="D8:F8"/>
    <mergeCell ref="D9:G9"/>
  </mergeCells>
  <pageMargins left="0.511811024" right="0.511811024" top="0.78740157499999996" bottom="0.78740157499999996" header="0.31496062000000002" footer="0.31496062000000002"/>
  <pageSetup paperSize="9" scale="35" orientation="portrait" r:id="rId1"/>
  <colBreaks count="1" manualBreakCount="1">
    <brk id="25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3"/>
  <sheetViews>
    <sheetView topLeftCell="A2" workbookViewId="0">
      <selection activeCell="G3" sqref="G3"/>
    </sheetView>
  </sheetViews>
  <sheetFormatPr defaultRowHeight="14.4" x14ac:dyDescent="0.3"/>
  <cols>
    <col min="1" max="1" width="11.5546875" customWidth="1"/>
    <col min="2" max="2" width="13.33203125" bestFit="1" customWidth="1"/>
    <col min="3" max="3" width="13.44140625" customWidth="1"/>
    <col min="4" max="4" width="11.109375" customWidth="1"/>
    <col min="5" max="5" width="13.33203125" hidden="1" customWidth="1"/>
    <col min="6" max="6" width="15.44140625" customWidth="1"/>
    <col min="7" max="7" width="16.6640625" bestFit="1" customWidth="1"/>
    <col min="8" max="8" width="16.6640625" customWidth="1"/>
    <col min="9" max="9" width="9.6640625" bestFit="1" customWidth="1"/>
    <col min="10" max="10" width="19.109375" customWidth="1"/>
  </cols>
  <sheetData>
    <row r="1" spans="1:28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x14ac:dyDescent="0.3">
      <c r="A2" s="26"/>
      <c r="B2" s="26"/>
      <c r="C2" s="26"/>
      <c r="D2" s="129" t="s">
        <v>0</v>
      </c>
      <c r="E2" s="129"/>
      <c r="F2" s="129"/>
      <c r="G2" s="130">
        <v>5000</v>
      </c>
      <c r="H2" s="131"/>
      <c r="I2" s="131"/>
      <c r="J2" s="131"/>
      <c r="K2" s="131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45.6" x14ac:dyDescent="0.3">
      <c r="A3" s="26"/>
      <c r="B3" s="132" t="s">
        <v>1</v>
      </c>
      <c r="C3" s="132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x14ac:dyDescent="0.3">
      <c r="A4" s="26"/>
      <c r="B4" s="1">
        <v>0</v>
      </c>
      <c r="C4" s="1">
        <v>1100</v>
      </c>
      <c r="D4" s="2">
        <v>0.11</v>
      </c>
      <c r="E4" s="1">
        <f>IF(G2&gt;C4,C4,G2)</f>
        <v>1100</v>
      </c>
      <c r="F4" s="1">
        <f>IF(E4&lt;0,0,E4)</f>
        <v>1100</v>
      </c>
      <c r="G4" s="3">
        <f>IF(G2&lt;F4,G2*D4,F4*D4)</f>
        <v>121</v>
      </c>
      <c r="H4" s="4">
        <f>G4/$G$2</f>
        <v>2.4199999999999999E-2</v>
      </c>
      <c r="I4" s="2">
        <f>D4*2</f>
        <v>0.22</v>
      </c>
      <c r="J4" s="3">
        <f>IF(G2&lt;F4,G2*I4,F4*I4)</f>
        <v>242</v>
      </c>
      <c r="K4" s="4">
        <f>J4/$G$2</f>
        <v>4.8399999999999999E-2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x14ac:dyDescent="0.3">
      <c r="A5" s="26"/>
      <c r="B5" s="1">
        <v>1100.01</v>
      </c>
      <c r="C5" s="1">
        <v>3160.81</v>
      </c>
      <c r="D5" s="2">
        <v>0.12</v>
      </c>
      <c r="E5" s="1">
        <f>IF(G2&gt;C5,(C5-C4),(G2-C4))</f>
        <v>2060.81</v>
      </c>
      <c r="F5" s="1">
        <f>IF(E5&lt;0,0,E5)</f>
        <v>2060.81</v>
      </c>
      <c r="G5" s="3">
        <f>F5*D5</f>
        <v>247.29719999999998</v>
      </c>
      <c r="H5" s="4">
        <f>G5/$G$2</f>
        <v>4.9459439999999993E-2</v>
      </c>
      <c r="I5" s="2">
        <f>D5*2</f>
        <v>0.24</v>
      </c>
      <c r="J5" s="3">
        <f>F5*I5</f>
        <v>494.59439999999995</v>
      </c>
      <c r="K5" s="4">
        <f>J5/$G$2</f>
        <v>9.8918879999999987E-2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x14ac:dyDescent="0.3">
      <c r="A6" s="26"/>
      <c r="B6" s="1">
        <v>3160.82</v>
      </c>
      <c r="C6" s="1">
        <v>6433.57</v>
      </c>
      <c r="D6" s="4">
        <v>0.14000000000000001</v>
      </c>
      <c r="E6" s="1">
        <f>IF($G$2&gt;C6,(C6-C5),($G$2-C5))</f>
        <v>1839.19</v>
      </c>
      <c r="F6" s="1">
        <f>IF(E6&lt;0,0,E6)</f>
        <v>1839.19</v>
      </c>
      <c r="G6" s="3">
        <f>F6*D6</f>
        <v>257.48660000000001</v>
      </c>
      <c r="H6" s="4">
        <f>G6/$G$2</f>
        <v>5.1497319999999999E-2</v>
      </c>
      <c r="I6" s="2">
        <f>D6*2</f>
        <v>0.28000000000000003</v>
      </c>
      <c r="J6" s="3">
        <f>F6*I6</f>
        <v>514.97320000000002</v>
      </c>
      <c r="K6" s="4">
        <f>J6/$G$2</f>
        <v>0.10299464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x14ac:dyDescent="0.3">
      <c r="A7" s="26"/>
      <c r="B7" s="1">
        <v>6433.58</v>
      </c>
      <c r="C7" s="1">
        <v>99999.99</v>
      </c>
      <c r="D7" s="2">
        <v>0.16</v>
      </c>
      <c r="E7" s="1">
        <f>IF($G$2&gt;C7,(C7-C6),($G$2-C6))</f>
        <v>-1433.5699999999997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8" x14ac:dyDescent="0.35">
      <c r="A8" s="26"/>
      <c r="B8" s="26"/>
      <c r="C8" s="26"/>
      <c r="D8" s="133" t="s">
        <v>8</v>
      </c>
      <c r="E8" s="134"/>
      <c r="F8" s="135"/>
      <c r="G8" s="5">
        <f>SUM(G4:G7)</f>
        <v>625.78379999999993</v>
      </c>
      <c r="H8" s="6"/>
      <c r="I8" s="6"/>
      <c r="J8" s="5">
        <f>SUM(J4:J7)</f>
        <v>1251.5675999999999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5.75" customHeight="1" x14ac:dyDescent="0.3">
      <c r="A9" s="26"/>
      <c r="B9" s="26"/>
      <c r="C9" s="26"/>
      <c r="D9" s="136" t="s">
        <v>9</v>
      </c>
      <c r="E9" s="136"/>
      <c r="F9" s="136"/>
      <c r="G9" s="136"/>
      <c r="H9" s="7">
        <f>G8/$G$2</f>
        <v>0.12515675999999998</v>
      </c>
      <c r="I9" s="8"/>
      <c r="J9" s="7">
        <f>J8/$G$2</f>
        <v>0.25031351999999996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8.75" customHeight="1" x14ac:dyDescent="0.3">
      <c r="A11" s="26"/>
      <c r="B11" s="26"/>
      <c r="C11" s="26"/>
      <c r="D11" s="126" t="s">
        <v>10</v>
      </c>
      <c r="E11" s="126"/>
      <c r="F11" s="126"/>
      <c r="G11" s="127">
        <f>G8+J8</f>
        <v>1877.3513999999998</v>
      </c>
      <c r="H11" s="128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15" customHeight="1" x14ac:dyDescent="0.3">
      <c r="A12" s="26"/>
      <c r="B12" s="26"/>
      <c r="C12" s="26"/>
      <c r="D12" s="126"/>
      <c r="E12" s="126"/>
      <c r="F12" s="126"/>
      <c r="G12" s="128"/>
      <c r="H12" s="1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x14ac:dyDescent="0.3">
      <c r="A14" s="124" t="s">
        <v>11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26"/>
      <c r="W14" s="26"/>
      <c r="X14" s="26"/>
      <c r="Y14" s="26"/>
      <c r="Z14" s="26"/>
      <c r="AA14" s="26"/>
      <c r="AB14" s="26"/>
    </row>
    <row r="15" spans="1:28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x14ac:dyDescent="0.3">
      <c r="A16" s="125" t="s">
        <v>12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26"/>
      <c r="W16" s="26"/>
      <c r="X16" s="26"/>
      <c r="Y16" s="26"/>
      <c r="Z16" s="26"/>
      <c r="AA16" s="26"/>
      <c r="AB16" s="26"/>
    </row>
    <row r="17" spans="1:28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x14ac:dyDescent="0.3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x14ac:dyDescent="0.3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x14ac:dyDescent="0.3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x14ac:dyDescent="0.3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x14ac:dyDescent="0.3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x14ac:dyDescent="0.3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x14ac:dyDescent="0.3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x14ac:dyDescent="0.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x14ac:dyDescent="0.3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x14ac:dyDescent="0.3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x14ac:dyDescent="0.3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x14ac:dyDescent="0.3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x14ac:dyDescent="0.3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x14ac:dyDescent="0.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x14ac:dyDescent="0.3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x14ac:dyDescent="0.3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x14ac:dyDescent="0.3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x14ac:dyDescent="0.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x14ac:dyDescent="0.3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x14ac:dyDescent="0.3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x14ac:dyDescent="0.3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x14ac:dyDescent="0.3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x14ac:dyDescent="0.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x14ac:dyDescent="0.3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x14ac:dyDescent="0.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x14ac:dyDescent="0.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x14ac:dyDescent="0.3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x14ac:dyDescent="0.3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x14ac:dyDescent="0.3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x14ac:dyDescent="0.3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x14ac:dyDescent="0.3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x14ac:dyDescent="0.3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x14ac:dyDescent="0.3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x14ac:dyDescent="0.3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x14ac:dyDescent="0.3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x14ac:dyDescent="0.3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x14ac:dyDescent="0.3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x14ac:dyDescent="0.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x14ac:dyDescent="0.3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x14ac:dyDescent="0.3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x14ac:dyDescent="0.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x14ac:dyDescent="0.3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x14ac:dyDescent="0.3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x14ac:dyDescent="0.3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x14ac:dyDescent="0.3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x14ac:dyDescent="0.3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x14ac:dyDescent="0.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x14ac:dyDescent="0.3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x14ac:dyDescent="0.3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x14ac:dyDescent="0.3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x14ac:dyDescent="0.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</sheetData>
  <sheetProtection algorithmName="SHA-512" hashValue="ASot2F1p0Bj0j104G11/7OlCNMjIbO9TL6y18GEL+0ThjWR0Nf6xr6gQOBfi5ZbzY+7FZphlyXkO2f4iuOTIVA==" saltValue="5x4LEgIeINK0bAAH7oDbMA==" spinCount="100000" sheet="1" objects="1" scenarios="1"/>
  <mergeCells count="9">
    <mergeCell ref="A14:U14"/>
    <mergeCell ref="A16:U16"/>
    <mergeCell ref="D11:F12"/>
    <mergeCell ref="G11:H12"/>
    <mergeCell ref="D2:F2"/>
    <mergeCell ref="G2:K2"/>
    <mergeCell ref="B3:C3"/>
    <mergeCell ref="D8:F8"/>
    <mergeCell ref="D9:G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3"/>
  <sheetViews>
    <sheetView workbookViewId="0">
      <selection activeCell="G4" sqref="G4"/>
    </sheetView>
  </sheetViews>
  <sheetFormatPr defaultRowHeight="14.4" x14ac:dyDescent="0.3"/>
  <cols>
    <col min="1" max="1" width="12.44140625" customWidth="1"/>
    <col min="2" max="2" width="13.33203125" bestFit="1" customWidth="1"/>
    <col min="3" max="3" width="13.44140625" customWidth="1"/>
    <col min="4" max="4" width="11.109375" customWidth="1"/>
    <col min="5" max="5" width="13.33203125" hidden="1" customWidth="1"/>
    <col min="6" max="6" width="15.44140625" customWidth="1"/>
    <col min="7" max="7" width="16.6640625" bestFit="1" customWidth="1"/>
    <col min="8" max="8" width="16.6640625" customWidth="1"/>
    <col min="9" max="9" width="9.6640625" bestFit="1" customWidth="1"/>
    <col min="10" max="10" width="19.109375" customWidth="1"/>
  </cols>
  <sheetData>
    <row r="1" spans="1:26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" x14ac:dyDescent="0.3">
      <c r="A2" s="26"/>
      <c r="B2" s="26"/>
      <c r="C2" s="26"/>
      <c r="D2" s="129" t="s">
        <v>0</v>
      </c>
      <c r="E2" s="129"/>
      <c r="F2" s="129"/>
      <c r="G2" s="130">
        <v>5000</v>
      </c>
      <c r="H2" s="131"/>
      <c r="I2" s="131"/>
      <c r="J2" s="131"/>
      <c r="K2" s="131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5.6" x14ac:dyDescent="0.3">
      <c r="A3" s="26"/>
      <c r="B3" s="132" t="s">
        <v>1</v>
      </c>
      <c r="C3" s="132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3">
      <c r="A4" s="26"/>
      <c r="B4" s="1">
        <v>0</v>
      </c>
      <c r="C4" s="1">
        <v>1212</v>
      </c>
      <c r="D4" s="2">
        <v>0.11</v>
      </c>
      <c r="E4" s="1">
        <f>IF(G2&gt;C4,C4,G2)</f>
        <v>1212</v>
      </c>
      <c r="F4" s="1">
        <f>IF(E4&lt;0,0,E4)</f>
        <v>1212</v>
      </c>
      <c r="G4" s="3">
        <f>IF(G2&lt;F4,G2*D4,F4*D4)</f>
        <v>133.32</v>
      </c>
      <c r="H4" s="4">
        <f>G4/$G$2</f>
        <v>2.6664E-2</v>
      </c>
      <c r="I4" s="2">
        <f>D4*2</f>
        <v>0.22</v>
      </c>
      <c r="J4" s="3">
        <f>IF(G2&lt;F4,G2*I4,F4*I4)</f>
        <v>266.64</v>
      </c>
      <c r="K4" s="4">
        <f>J4/$G$2</f>
        <v>5.3328E-2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3">
      <c r="A5" s="26"/>
      <c r="B5" s="1">
        <v>1212.01</v>
      </c>
      <c r="C5" s="1">
        <v>3473.74</v>
      </c>
      <c r="D5" s="2">
        <v>0.12</v>
      </c>
      <c r="E5" s="1">
        <f>IF(G2&gt;C5,(C5-C4),(G2-C4))</f>
        <v>2261.7399999999998</v>
      </c>
      <c r="F5" s="1">
        <f>IF(E5&lt;0,0,E5)</f>
        <v>2261.7399999999998</v>
      </c>
      <c r="G5" s="3">
        <f>F5*D5</f>
        <v>271.40879999999999</v>
      </c>
      <c r="H5" s="4">
        <f>G5/$G$2</f>
        <v>5.4281759999999998E-2</v>
      </c>
      <c r="I5" s="2">
        <f>D5*2</f>
        <v>0.24</v>
      </c>
      <c r="J5" s="3">
        <f>F5*I5</f>
        <v>542.81759999999997</v>
      </c>
      <c r="K5" s="4">
        <f>J5/$G$2</f>
        <v>0.10856352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3">
      <c r="A6" s="26"/>
      <c r="B6" s="1">
        <v>3473.75</v>
      </c>
      <c r="C6" s="1">
        <v>7087.22</v>
      </c>
      <c r="D6" s="4">
        <v>0.14000000000000001</v>
      </c>
      <c r="E6" s="1">
        <f>IF($G$2&gt;C6,(C6-C5),($G$2-C5))</f>
        <v>1526.2600000000002</v>
      </c>
      <c r="F6" s="1">
        <f>IF(E6&lt;0,0,E6)</f>
        <v>1526.2600000000002</v>
      </c>
      <c r="G6" s="3">
        <f>F6*D6</f>
        <v>213.67640000000006</v>
      </c>
      <c r="H6" s="4">
        <f>G6/$G$2</f>
        <v>4.2735280000000014E-2</v>
      </c>
      <c r="I6" s="2">
        <f>D6*2</f>
        <v>0.28000000000000003</v>
      </c>
      <c r="J6" s="3">
        <f>F6*I6</f>
        <v>427.35280000000012</v>
      </c>
      <c r="K6" s="4">
        <f>J6/$G$2</f>
        <v>8.5470560000000029E-2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3">
      <c r="A7" s="26"/>
      <c r="B7" s="1">
        <v>7087.23</v>
      </c>
      <c r="C7" s="1">
        <v>99999.99</v>
      </c>
      <c r="D7" s="2">
        <v>0.16</v>
      </c>
      <c r="E7" s="1">
        <f>IF($G$2&gt;C7,(C7-C6),($G$2-C6))</f>
        <v>-2087.2200000000003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" x14ac:dyDescent="0.35">
      <c r="A8" s="26"/>
      <c r="B8" s="26"/>
      <c r="C8" s="26"/>
      <c r="D8" s="133" t="s">
        <v>8</v>
      </c>
      <c r="E8" s="134"/>
      <c r="F8" s="135"/>
      <c r="G8" s="5">
        <f>SUM(G4:G7)</f>
        <v>618.40520000000004</v>
      </c>
      <c r="H8" s="6"/>
      <c r="I8" s="6"/>
      <c r="J8" s="5">
        <f>SUM(J4:J7)</f>
        <v>1236.8104000000001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3">
      <c r="A9" s="26"/>
      <c r="B9" s="26"/>
      <c r="C9" s="26"/>
      <c r="D9" s="136" t="s">
        <v>9</v>
      </c>
      <c r="E9" s="136"/>
      <c r="F9" s="136"/>
      <c r="G9" s="136"/>
      <c r="H9" s="7">
        <f>G8/$G$2</f>
        <v>0.12368104000000001</v>
      </c>
      <c r="I9" s="8"/>
      <c r="J9" s="7">
        <f>J8/$G$2</f>
        <v>0.24736208000000001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.75" customHeight="1" x14ac:dyDescent="0.3">
      <c r="A11" s="26"/>
      <c r="B11" s="26"/>
      <c r="C11" s="26"/>
      <c r="D11" s="126" t="s">
        <v>10</v>
      </c>
      <c r="E11" s="126"/>
      <c r="F11" s="126"/>
      <c r="G11" s="127">
        <f>G8+J8</f>
        <v>1855.2156</v>
      </c>
      <c r="H11" s="128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 x14ac:dyDescent="0.3">
      <c r="A12" s="26"/>
      <c r="B12" s="26"/>
      <c r="C12" s="26"/>
      <c r="D12" s="126"/>
      <c r="E12" s="126"/>
      <c r="F12" s="126"/>
      <c r="G12" s="128"/>
      <c r="H12" s="1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3">
      <c r="A14" s="124" t="s">
        <v>11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26"/>
      <c r="W14" s="26"/>
      <c r="X14" s="26"/>
      <c r="Y14" s="26"/>
      <c r="Z14" s="26"/>
    </row>
    <row r="15" spans="1:26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x14ac:dyDescent="0.3">
      <c r="A16" s="125" t="s">
        <v>12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26"/>
      <c r="W16" s="26"/>
      <c r="X16" s="26"/>
      <c r="Y16" s="26"/>
      <c r="Z16" s="26"/>
    </row>
    <row r="17" spans="1:26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3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3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3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3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3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3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3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0PLw1/Er/6Ut2itI8wBe8OatPf1jK5C5mkJEvCK3sojko505HK0LtRYUrhUmx2tNJBAB7ka4i483A2oGGiLR3w==" saltValue="CxmhdCKSRAiRWV6NiLx2Vw==" spinCount="100000" sheet="1" objects="1" scenarios="1"/>
  <mergeCells count="9">
    <mergeCell ref="A14:U14"/>
    <mergeCell ref="A16:U16"/>
    <mergeCell ref="D11:F12"/>
    <mergeCell ref="G11:H12"/>
    <mergeCell ref="D2:F2"/>
    <mergeCell ref="G2:K2"/>
    <mergeCell ref="B3:C3"/>
    <mergeCell ref="D8:F8"/>
    <mergeCell ref="D9:G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3"/>
  <sheetViews>
    <sheetView workbookViewId="0">
      <selection activeCell="G3" sqref="G3"/>
    </sheetView>
  </sheetViews>
  <sheetFormatPr defaultRowHeight="14.4" x14ac:dyDescent="0.3"/>
  <cols>
    <col min="1" max="1" width="11.44140625" customWidth="1"/>
    <col min="2" max="2" width="13.33203125" bestFit="1" customWidth="1"/>
    <col min="3" max="3" width="13.44140625" customWidth="1"/>
    <col min="4" max="4" width="11.109375" customWidth="1"/>
    <col min="5" max="5" width="13.33203125" hidden="1" customWidth="1"/>
    <col min="6" max="6" width="15.44140625" customWidth="1"/>
    <col min="7" max="7" width="16.6640625" bestFit="1" customWidth="1"/>
    <col min="8" max="8" width="16.6640625" customWidth="1"/>
    <col min="9" max="9" width="9.6640625" bestFit="1" customWidth="1"/>
    <col min="10" max="10" width="19.109375" customWidth="1"/>
  </cols>
  <sheetData>
    <row r="1" spans="1:26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" x14ac:dyDescent="0.3">
      <c r="A2" s="26"/>
      <c r="B2" s="26"/>
      <c r="C2" s="26"/>
      <c r="D2" s="129" t="s">
        <v>0</v>
      </c>
      <c r="E2" s="129"/>
      <c r="F2" s="129"/>
      <c r="G2" s="130">
        <v>5000</v>
      </c>
      <c r="H2" s="131"/>
      <c r="I2" s="131"/>
      <c r="J2" s="131"/>
      <c r="K2" s="131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5.6" x14ac:dyDescent="0.3">
      <c r="A3" s="26"/>
      <c r="B3" s="132" t="s">
        <v>1</v>
      </c>
      <c r="C3" s="132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3">
      <c r="A4" s="26"/>
      <c r="B4" s="1">
        <v>0</v>
      </c>
      <c r="C4" s="1">
        <v>1302</v>
      </c>
      <c r="D4" s="2">
        <v>0.11</v>
      </c>
      <c r="E4" s="1">
        <f>IF(G2&gt;C4,C4,G2)</f>
        <v>1302</v>
      </c>
      <c r="F4" s="1">
        <f>IF(E4&lt;0,0,E4)</f>
        <v>1302</v>
      </c>
      <c r="G4" s="3">
        <f>IF(G2&lt;F4,G2*D4,F4*D4)</f>
        <v>143.22</v>
      </c>
      <c r="H4" s="4">
        <f>G4/$G$2</f>
        <v>2.8643999999999999E-2</v>
      </c>
      <c r="I4" s="2">
        <f>D4*2</f>
        <v>0.22</v>
      </c>
      <c r="J4" s="3">
        <f>IF(G2&lt;F4,G2*I4,F4*I4)</f>
        <v>286.44</v>
      </c>
      <c r="K4" s="4">
        <f>J4/$G$2</f>
        <v>5.7287999999999999E-2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3">
      <c r="A5" s="26"/>
      <c r="B5" s="1">
        <v>1302.01</v>
      </c>
      <c r="C5" s="1">
        <v>3722.56</v>
      </c>
      <c r="D5" s="2">
        <v>0.12</v>
      </c>
      <c r="E5" s="1">
        <f>IF(G2&gt;C5,(C5-C4),(G2-C4))</f>
        <v>2420.56</v>
      </c>
      <c r="F5" s="1">
        <f>IF(E5&lt;0,0,E5)</f>
        <v>2420.56</v>
      </c>
      <c r="G5" s="3">
        <f>F5*D5</f>
        <v>290.46719999999999</v>
      </c>
      <c r="H5" s="4">
        <f>G5/$G$2</f>
        <v>5.8093439999999996E-2</v>
      </c>
      <c r="I5" s="2">
        <f>D5*2</f>
        <v>0.24</v>
      </c>
      <c r="J5" s="3">
        <f>F5*I5</f>
        <v>580.93439999999998</v>
      </c>
      <c r="K5" s="4">
        <f>J5/$G$2</f>
        <v>0.11618687999999999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3">
      <c r="A6" s="26"/>
      <c r="B6" s="1">
        <v>3722.57</v>
      </c>
      <c r="C6" s="1">
        <v>7507.49</v>
      </c>
      <c r="D6" s="4">
        <v>0.14000000000000001</v>
      </c>
      <c r="E6" s="1">
        <f>IF($G$2&gt;C6,(C6-C5),($G$2-C5))</f>
        <v>1277.44</v>
      </c>
      <c r="F6" s="1">
        <f>IF(E6&lt;0,0,E6)</f>
        <v>1277.44</v>
      </c>
      <c r="G6" s="3">
        <f>F6*D6</f>
        <v>178.84160000000003</v>
      </c>
      <c r="H6" s="4">
        <f>G6/$G$2</f>
        <v>3.5768320000000006E-2</v>
      </c>
      <c r="I6" s="2">
        <f>D6*2</f>
        <v>0.28000000000000003</v>
      </c>
      <c r="J6" s="3">
        <f>F6*I6</f>
        <v>357.68320000000006</v>
      </c>
      <c r="K6" s="4">
        <f>J6/$G$2</f>
        <v>7.1536640000000012E-2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3">
      <c r="A7" s="26"/>
      <c r="B7" s="1">
        <v>7507.5</v>
      </c>
      <c r="C7" s="1">
        <v>99999.99</v>
      </c>
      <c r="D7" s="2">
        <v>0.16</v>
      </c>
      <c r="E7" s="1">
        <f>IF($G$2&gt;C7,(C7-C6),($G$2-C6))</f>
        <v>-2507.4899999999998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" x14ac:dyDescent="0.35">
      <c r="A8" s="26"/>
      <c r="B8" s="26"/>
      <c r="C8" s="26"/>
      <c r="D8" s="133" t="s">
        <v>8</v>
      </c>
      <c r="E8" s="134"/>
      <c r="F8" s="135"/>
      <c r="G8" s="5">
        <f>SUM(G4:G7)</f>
        <v>612.52880000000005</v>
      </c>
      <c r="H8" s="6"/>
      <c r="I8" s="6"/>
      <c r="J8" s="5">
        <f>SUM(J4:J7)</f>
        <v>1225.0576000000001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3">
      <c r="A9" s="26"/>
      <c r="B9" s="26"/>
      <c r="C9" s="26"/>
      <c r="D9" s="136" t="s">
        <v>9</v>
      </c>
      <c r="E9" s="136"/>
      <c r="F9" s="136"/>
      <c r="G9" s="136"/>
      <c r="H9" s="7">
        <f>G8/$G$2</f>
        <v>0.12250576000000001</v>
      </c>
      <c r="I9" s="8"/>
      <c r="J9" s="7">
        <f>J8/$G$2</f>
        <v>0.24501152000000001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.75" customHeight="1" x14ac:dyDescent="0.3">
      <c r="A11" s="26"/>
      <c r="B11" s="26"/>
      <c r="C11" s="26"/>
      <c r="D11" s="126" t="s">
        <v>10</v>
      </c>
      <c r="E11" s="126"/>
      <c r="F11" s="126"/>
      <c r="G11" s="127">
        <f>G8+J8</f>
        <v>1837.5864000000001</v>
      </c>
      <c r="H11" s="128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x14ac:dyDescent="0.3">
      <c r="A12" s="26"/>
      <c r="B12" s="26"/>
      <c r="C12" s="26"/>
      <c r="D12" s="126"/>
      <c r="E12" s="126"/>
      <c r="F12" s="126"/>
      <c r="G12" s="128"/>
      <c r="H12" s="1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3">
      <c r="A14" s="124" t="s">
        <v>11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26"/>
      <c r="W14" s="26"/>
      <c r="X14" s="26"/>
      <c r="Y14" s="26"/>
      <c r="Z14" s="26"/>
    </row>
    <row r="15" spans="1:26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9.75" customHeight="1" x14ac:dyDescent="0.3">
      <c r="A16" s="125" t="s">
        <v>12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26"/>
      <c r="W16" s="26"/>
      <c r="X16" s="26"/>
      <c r="Y16" s="26"/>
      <c r="Z16" s="26"/>
    </row>
    <row r="17" spans="1:26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3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3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3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3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3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3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3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x14ac:dyDescent="0.3">
      <c r="B33" s="26"/>
      <c r="C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k3wMQmeSYaFNhLi/+pmlbjZkePBBim6SztKlQude35Og74Pduw53UwKrR+3Xid1ir3bzWE6uOHPjg2b7ZpjFOA==" saltValue="v5Sqx24HRX3JJuRrXQUfyQ==" spinCount="100000" sheet="1" objects="1" scenarios="1"/>
  <mergeCells count="9">
    <mergeCell ref="A14:U14"/>
    <mergeCell ref="A16:U16"/>
    <mergeCell ref="D2:F2"/>
    <mergeCell ref="G2:K2"/>
    <mergeCell ref="B3:C3"/>
    <mergeCell ref="D8:F8"/>
    <mergeCell ref="D9:G9"/>
    <mergeCell ref="D11:F12"/>
    <mergeCell ref="G11: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3"/>
  <sheetViews>
    <sheetView workbookViewId="0">
      <selection activeCell="G3" sqref="G3"/>
    </sheetView>
  </sheetViews>
  <sheetFormatPr defaultRowHeight="14.4" x14ac:dyDescent="0.3"/>
  <cols>
    <col min="1" max="1" width="11.44140625" customWidth="1"/>
    <col min="2" max="2" width="13.33203125" bestFit="1" customWidth="1"/>
    <col min="3" max="3" width="13.44140625" customWidth="1"/>
    <col min="4" max="4" width="11.109375" customWidth="1"/>
    <col min="5" max="5" width="13.33203125" hidden="1" customWidth="1"/>
    <col min="6" max="6" width="15.44140625" customWidth="1"/>
    <col min="7" max="7" width="16.6640625" bestFit="1" customWidth="1"/>
    <col min="8" max="8" width="16.6640625" customWidth="1"/>
    <col min="9" max="9" width="9.6640625" bestFit="1" customWidth="1"/>
    <col min="10" max="10" width="19.109375" customWidth="1"/>
  </cols>
  <sheetData>
    <row r="1" spans="1:26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" x14ac:dyDescent="0.3">
      <c r="A2" s="26"/>
      <c r="B2" s="26"/>
      <c r="C2" s="26"/>
      <c r="D2" s="129" t="s">
        <v>0</v>
      </c>
      <c r="E2" s="129"/>
      <c r="F2" s="129"/>
      <c r="G2" s="130">
        <v>6337.97</v>
      </c>
      <c r="H2" s="131"/>
      <c r="I2" s="131"/>
      <c r="J2" s="131"/>
      <c r="K2" s="131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5.6" x14ac:dyDescent="0.3">
      <c r="A3" s="26"/>
      <c r="B3" s="132" t="s">
        <v>1</v>
      </c>
      <c r="C3" s="132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3">
      <c r="A4" s="26"/>
      <c r="B4" s="1">
        <v>0</v>
      </c>
      <c r="C4" s="1">
        <v>1320</v>
      </c>
      <c r="D4" s="2">
        <v>0.11</v>
      </c>
      <c r="E4" s="1">
        <f>IF(G2&gt;C4,C4,G2)</f>
        <v>1320</v>
      </c>
      <c r="F4" s="1">
        <f>IF(E4&lt;0,0,E4)</f>
        <v>1320</v>
      </c>
      <c r="G4" s="3">
        <f>IF(G2&lt;F4,G2*D4,F4*D4)</f>
        <v>145.19999999999999</v>
      </c>
      <c r="H4" s="4">
        <f>G4/$G$2</f>
        <v>2.2909543592033409E-2</v>
      </c>
      <c r="I4" s="2">
        <f>D4*2</f>
        <v>0.22</v>
      </c>
      <c r="J4" s="3">
        <f>IF(G2&lt;F4,G2*I4,F4*I4)</f>
        <v>290.39999999999998</v>
      </c>
      <c r="K4" s="4">
        <f>J4/$G$2</f>
        <v>4.5819087184066819E-2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3">
      <c r="A5" s="26"/>
      <c r="B5" s="1">
        <v>1320.01</v>
      </c>
      <c r="C5" s="1">
        <v>3722.56</v>
      </c>
      <c r="D5" s="2">
        <v>0.12</v>
      </c>
      <c r="E5" s="1">
        <f>IF(G2&gt;C5,(C5-C4),(G2-C4))</f>
        <v>2402.56</v>
      </c>
      <c r="F5" s="1">
        <f>IF(E5&lt;0,0,E5)</f>
        <v>2402.56</v>
      </c>
      <c r="G5" s="3">
        <f>F5*D5</f>
        <v>288.30719999999997</v>
      </c>
      <c r="H5" s="4">
        <f>G5/$G$2</f>
        <v>4.548888682022792E-2</v>
      </c>
      <c r="I5" s="2">
        <f>D5*2</f>
        <v>0.24</v>
      </c>
      <c r="J5" s="3">
        <f>F5*I5</f>
        <v>576.61439999999993</v>
      </c>
      <c r="K5" s="4">
        <f>J5/$G$2</f>
        <v>9.0977773640455839E-2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3">
      <c r="A6" s="26"/>
      <c r="B6" s="1">
        <v>3722.57</v>
      </c>
      <c r="C6" s="1">
        <v>7507.49</v>
      </c>
      <c r="D6" s="4">
        <v>0.14000000000000001</v>
      </c>
      <c r="E6" s="1">
        <f>IF($G$2&gt;C6,(C6-C5),($G$2-C5))</f>
        <v>2615.4100000000003</v>
      </c>
      <c r="F6" s="1">
        <f>IF(E6&lt;0,0,E6)</f>
        <v>2615.4100000000003</v>
      </c>
      <c r="G6" s="3">
        <f>F6*D6</f>
        <v>366.15740000000005</v>
      </c>
      <c r="H6" s="4">
        <f>G6/$G$2</f>
        <v>5.777203110775217E-2</v>
      </c>
      <c r="I6" s="2">
        <f>D6*2</f>
        <v>0.28000000000000003</v>
      </c>
      <c r="J6" s="3">
        <f>F6*I6</f>
        <v>732.3148000000001</v>
      </c>
      <c r="K6" s="4">
        <f>J6/$G$2</f>
        <v>0.11554406221550434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3">
      <c r="A7" s="26"/>
      <c r="B7" s="1">
        <v>7507.5</v>
      </c>
      <c r="C7" s="1">
        <v>99999.99</v>
      </c>
      <c r="D7" s="2">
        <v>0.16</v>
      </c>
      <c r="E7" s="1">
        <f>IF($G$2&gt;C7,(C7-C6),($G$2-C6))</f>
        <v>-1169.5199999999995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" x14ac:dyDescent="0.35">
      <c r="A8" s="26"/>
      <c r="B8" s="26"/>
      <c r="C8" s="26"/>
      <c r="D8" s="133" t="s">
        <v>8</v>
      </c>
      <c r="E8" s="134"/>
      <c r="F8" s="135"/>
      <c r="G8" s="5">
        <f>SUM(G4:G7)</f>
        <v>799.66460000000006</v>
      </c>
      <c r="H8" s="6"/>
      <c r="I8" s="6"/>
      <c r="J8" s="5">
        <f>SUM(J4:J7)</f>
        <v>1599.3292000000001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3">
      <c r="A9" s="26"/>
      <c r="B9" s="26"/>
      <c r="C9" s="26"/>
      <c r="D9" s="136" t="s">
        <v>9</v>
      </c>
      <c r="E9" s="136"/>
      <c r="F9" s="136"/>
      <c r="G9" s="136"/>
      <c r="H9" s="7">
        <f>G8/$G$2</f>
        <v>0.12617046152001352</v>
      </c>
      <c r="I9" s="8"/>
      <c r="J9" s="7">
        <f>J8/$G$2</f>
        <v>0.25234092304002703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.75" customHeight="1" x14ac:dyDescent="0.3">
      <c r="A11" s="26"/>
      <c r="B11" s="26"/>
      <c r="C11" s="26"/>
      <c r="D11" s="126" t="s">
        <v>10</v>
      </c>
      <c r="E11" s="126"/>
      <c r="F11" s="126"/>
      <c r="G11" s="127">
        <f>G8+J8</f>
        <v>2398.9938000000002</v>
      </c>
      <c r="H11" s="128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x14ac:dyDescent="0.3">
      <c r="A12" s="26"/>
      <c r="B12" s="26"/>
      <c r="C12" s="26"/>
      <c r="D12" s="126"/>
      <c r="E12" s="126"/>
      <c r="F12" s="126"/>
      <c r="G12" s="128"/>
      <c r="H12" s="1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3">
      <c r="A14" s="124" t="s">
        <v>11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26"/>
      <c r="W14" s="26"/>
      <c r="X14" s="26"/>
      <c r="Y14" s="26"/>
      <c r="Z14" s="26"/>
    </row>
    <row r="15" spans="1:26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9.75" customHeight="1" x14ac:dyDescent="0.3">
      <c r="A16" s="125" t="s">
        <v>12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26"/>
      <c r="W16" s="26"/>
      <c r="X16" s="26"/>
      <c r="Y16" s="26"/>
      <c r="Z16" s="26"/>
    </row>
    <row r="17" spans="1:26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3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3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3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3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3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3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3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x14ac:dyDescent="0.3">
      <c r="B33" s="26"/>
      <c r="C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YFrDPiX1aGZz3CcnF3UPTvQr9iJWQNgqbGPcRRFiC9CWTOsJhV7O0/Oum0Q+kHFr229edo0iIlcyRp1eMxuTQA==" saltValue="3DCSh2fYWglM4rWrhlTDYA==" spinCount="100000" sheet="1" objects="1" scenarios="1"/>
  <mergeCells count="9">
    <mergeCell ref="A14:U14"/>
    <mergeCell ref="A16:U16"/>
    <mergeCell ref="D2:F2"/>
    <mergeCell ref="G2:K2"/>
    <mergeCell ref="B3:C3"/>
    <mergeCell ref="D8:F8"/>
    <mergeCell ref="D9:G9"/>
    <mergeCell ref="D11:F12"/>
    <mergeCell ref="G11: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3"/>
  <sheetViews>
    <sheetView topLeftCell="B1" workbookViewId="0">
      <selection activeCell="G2" sqref="G2:K2"/>
    </sheetView>
  </sheetViews>
  <sheetFormatPr defaultRowHeight="14.4" x14ac:dyDescent="0.3"/>
  <cols>
    <col min="1" max="1" width="11.44140625" customWidth="1"/>
    <col min="2" max="2" width="13.33203125" bestFit="1" customWidth="1"/>
    <col min="3" max="3" width="13.44140625" customWidth="1"/>
    <col min="4" max="4" width="11.109375" customWidth="1"/>
    <col min="5" max="5" width="13.33203125" customWidth="1"/>
    <col min="6" max="6" width="15.44140625" customWidth="1"/>
    <col min="7" max="7" width="20.109375" customWidth="1"/>
    <col min="8" max="8" width="16.6640625" customWidth="1"/>
    <col min="9" max="9" width="9.6640625" bestFit="1" customWidth="1"/>
    <col min="10" max="10" width="19.109375" customWidth="1"/>
  </cols>
  <sheetData>
    <row r="1" spans="1:26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" x14ac:dyDescent="0.3">
      <c r="A2" s="26"/>
      <c r="B2" s="26"/>
      <c r="C2" s="26"/>
      <c r="D2" s="129" t="s">
        <v>0</v>
      </c>
      <c r="E2" s="129"/>
      <c r="F2" s="129"/>
      <c r="G2" s="130">
        <v>1803.99</v>
      </c>
      <c r="H2" s="131"/>
      <c r="I2" s="131"/>
      <c r="J2" s="131"/>
      <c r="K2" s="131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1.4" x14ac:dyDescent="0.3">
      <c r="A3" s="26"/>
      <c r="B3" s="132" t="s">
        <v>1</v>
      </c>
      <c r="C3" s="132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3">
      <c r="A4" s="26"/>
      <c r="B4" s="1">
        <v>0</v>
      </c>
      <c r="C4" s="111">
        <v>1412</v>
      </c>
      <c r="D4" s="2">
        <v>0.11</v>
      </c>
      <c r="E4" s="1">
        <f>IF(G2&gt;C4,C4,G2)</f>
        <v>1412</v>
      </c>
      <c r="F4" s="1">
        <f>IF(E4&lt;0,0,E4)</f>
        <v>1412</v>
      </c>
      <c r="G4" s="3">
        <f>IF(G2&lt;F4,G2*D4,F4*D4)</f>
        <v>155.32</v>
      </c>
      <c r="H4" s="4">
        <f>G4/$G$2</f>
        <v>8.609803823746251E-2</v>
      </c>
      <c r="I4" s="2">
        <f>D4*2</f>
        <v>0.22</v>
      </c>
      <c r="J4" s="3">
        <f>IF(G2&lt;F4,G2*I4,F4*I4)</f>
        <v>310.64</v>
      </c>
      <c r="K4" s="4">
        <f>J4/$G$2</f>
        <v>0.17219607647492502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3">
      <c r="A5" s="26"/>
      <c r="B5" s="1">
        <f>C4+0.01</f>
        <v>1412.01</v>
      </c>
      <c r="C5" s="111">
        <v>3842.09</v>
      </c>
      <c r="D5" s="2">
        <v>0.12</v>
      </c>
      <c r="E5" s="1">
        <f>IF(G2&gt;C5,(C5-C4),(G2-C4))</f>
        <v>391.99</v>
      </c>
      <c r="F5" s="1">
        <f>IF(E5&lt;0,0,E5)</f>
        <v>391.99</v>
      </c>
      <c r="G5" s="3">
        <f>F5*D5</f>
        <v>47.038800000000002</v>
      </c>
      <c r="H5" s="4">
        <f>G5/$G$2</f>
        <v>2.6074867377313623E-2</v>
      </c>
      <c r="I5" s="2">
        <f>D5*2</f>
        <v>0.24</v>
      </c>
      <c r="J5" s="3">
        <f>F5*I5</f>
        <v>94.077600000000004</v>
      </c>
      <c r="K5" s="4">
        <f>J5/$G$2</f>
        <v>5.2149734754627246E-2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3">
      <c r="A6" s="26"/>
      <c r="B6" s="1">
        <f>C5+0.01</f>
        <v>3842.1000000000004</v>
      </c>
      <c r="C6" s="111">
        <v>7786.02</v>
      </c>
      <c r="D6" s="4">
        <v>0.14000000000000001</v>
      </c>
      <c r="E6" s="1">
        <f>IF($G$2&gt;C6,(C6-C5),($G$2-C5))</f>
        <v>-2038.1000000000001</v>
      </c>
      <c r="F6" s="1">
        <f>IF(E6&lt;0,0,E6)</f>
        <v>0</v>
      </c>
      <c r="G6" s="3">
        <f>F6*D6</f>
        <v>0</v>
      </c>
      <c r="H6" s="4">
        <f>G6/$G$2</f>
        <v>0</v>
      </c>
      <c r="I6" s="2">
        <f>D6*2</f>
        <v>0.28000000000000003</v>
      </c>
      <c r="J6" s="3">
        <f>F6*I6</f>
        <v>0</v>
      </c>
      <c r="K6" s="4">
        <f>J6/$G$2</f>
        <v>0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3">
      <c r="A7" s="26"/>
      <c r="B7" s="1">
        <f>C6+0.01</f>
        <v>7786.0300000000007</v>
      </c>
      <c r="C7" s="1">
        <v>99999.99</v>
      </c>
      <c r="D7" s="2">
        <v>0.16</v>
      </c>
      <c r="E7" s="1">
        <f>IF($G$2&gt;C7,(C7-C6),($G$2-C6))</f>
        <v>-5982.0300000000007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" x14ac:dyDescent="0.35">
      <c r="A8" s="26"/>
      <c r="B8" s="26"/>
      <c r="C8" s="26"/>
      <c r="D8" s="133" t="s">
        <v>8</v>
      </c>
      <c r="E8" s="134"/>
      <c r="F8" s="135"/>
      <c r="G8" s="5">
        <f>SUM(G4:G7)</f>
        <v>202.3588</v>
      </c>
      <c r="H8" s="6"/>
      <c r="I8" s="6"/>
      <c r="J8" s="5">
        <f>SUM(J4:J7)</f>
        <v>404.7176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3">
      <c r="A9" s="26"/>
      <c r="B9" s="26"/>
      <c r="C9" s="26"/>
      <c r="D9" s="136" t="s">
        <v>9</v>
      </c>
      <c r="E9" s="136"/>
      <c r="F9" s="136"/>
      <c r="G9" s="136"/>
      <c r="H9" s="7">
        <f>G8/$G$2</f>
        <v>0.11217290561477614</v>
      </c>
      <c r="I9" s="8"/>
      <c r="J9" s="7">
        <f>J8/$G$2</f>
        <v>0.22434581122955227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.75" customHeight="1" x14ac:dyDescent="0.3">
      <c r="A11" s="26"/>
      <c r="B11" s="26"/>
      <c r="C11" s="26"/>
      <c r="D11" s="126" t="s">
        <v>10</v>
      </c>
      <c r="E11" s="126"/>
      <c r="F11" s="126"/>
      <c r="G11" s="127">
        <f>G8+J8</f>
        <v>607.07640000000004</v>
      </c>
      <c r="H11" s="128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x14ac:dyDescent="0.3">
      <c r="A12" s="26"/>
      <c r="B12" s="26"/>
      <c r="C12" s="26"/>
      <c r="D12" s="126"/>
      <c r="E12" s="126"/>
      <c r="F12" s="126"/>
      <c r="G12" s="128"/>
      <c r="H12" s="1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3">
      <c r="A14" s="124" t="s">
        <v>11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26"/>
      <c r="W14" s="26"/>
      <c r="X14" s="26"/>
      <c r="Y14" s="26"/>
      <c r="Z14" s="26"/>
    </row>
    <row r="15" spans="1:26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9.75" customHeight="1" x14ac:dyDescent="0.3">
      <c r="A16" s="125" t="s">
        <v>12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26"/>
      <c r="W16" s="26"/>
      <c r="X16" s="26"/>
      <c r="Y16" s="26"/>
      <c r="Z16" s="26"/>
    </row>
    <row r="17" spans="1:26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3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3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3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3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3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3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3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x14ac:dyDescent="0.3">
      <c r="B33" s="26"/>
      <c r="C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DU59e6AmuBLsfHRiqhC5gX3oLhmsLticTYhgoAY3UxRvGLrvWIK2WrRhFpWC5kCPaXT53+4kbl5FIgdTLIoT8A==" saltValue="Mvv11HDlvQPDGvSUHtU9qw==" spinCount="100000" sheet="1" objects="1" scenarios="1"/>
  <mergeCells count="9">
    <mergeCell ref="A14:U14"/>
    <mergeCell ref="A16:U16"/>
    <mergeCell ref="D2:F2"/>
    <mergeCell ref="G2:K2"/>
    <mergeCell ref="B3:C3"/>
    <mergeCell ref="D8:F8"/>
    <mergeCell ref="D9:G9"/>
    <mergeCell ref="D11:F12"/>
    <mergeCell ref="G11: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56A67-5F48-4FF2-B945-C38C4B1EC216}">
  <dimension ref="A1:Z33"/>
  <sheetViews>
    <sheetView tabSelected="1" workbookViewId="0">
      <selection activeCell="G3" sqref="G3"/>
    </sheetView>
  </sheetViews>
  <sheetFormatPr defaultRowHeight="14.4" x14ac:dyDescent="0.3"/>
  <cols>
    <col min="1" max="1" width="11.44140625" customWidth="1"/>
    <col min="2" max="2" width="13.33203125" bestFit="1" customWidth="1"/>
    <col min="3" max="3" width="13.44140625" customWidth="1"/>
    <col min="4" max="4" width="11.109375" customWidth="1"/>
    <col min="5" max="5" width="13.33203125" customWidth="1"/>
    <col min="6" max="6" width="15.44140625" customWidth="1"/>
    <col min="7" max="7" width="20.109375" customWidth="1"/>
    <col min="8" max="8" width="16.6640625" customWidth="1"/>
    <col min="9" max="9" width="9.6640625" bestFit="1" customWidth="1"/>
    <col min="10" max="10" width="19.109375" customWidth="1"/>
  </cols>
  <sheetData>
    <row r="1" spans="1:26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" x14ac:dyDescent="0.3">
      <c r="A2" s="26"/>
      <c r="B2" s="26"/>
      <c r="C2" s="26"/>
      <c r="D2" s="129" t="s">
        <v>0</v>
      </c>
      <c r="E2" s="129"/>
      <c r="F2" s="129"/>
      <c r="G2" s="130">
        <v>1537.65</v>
      </c>
      <c r="H2" s="131"/>
      <c r="I2" s="131"/>
      <c r="J2" s="131"/>
      <c r="K2" s="131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1.4" x14ac:dyDescent="0.3">
      <c r="A3" s="26"/>
      <c r="B3" s="132" t="s">
        <v>1</v>
      </c>
      <c r="C3" s="132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3">
      <c r="A4" s="26"/>
      <c r="B4" s="1">
        <v>0</v>
      </c>
      <c r="C4" s="111">
        <v>1518</v>
      </c>
      <c r="D4" s="2">
        <v>0.11</v>
      </c>
      <c r="E4" s="1">
        <f>IF(G2&gt;C4,C4,G2)</f>
        <v>1518</v>
      </c>
      <c r="F4" s="1">
        <f>IF(E4&lt;0,0,E4)</f>
        <v>1518</v>
      </c>
      <c r="G4" s="3">
        <f>F4*D4</f>
        <v>166.98</v>
      </c>
      <c r="H4" s="4">
        <f>G4/$G$2</f>
        <v>0.10859428348453808</v>
      </c>
      <c r="I4" s="2">
        <f>D4*2</f>
        <v>0.22</v>
      </c>
      <c r="J4" s="3">
        <f>IF(G2&lt;F4,G2*I4,F4*I4)</f>
        <v>333.96</v>
      </c>
      <c r="K4" s="4">
        <f>J4/$G$2</f>
        <v>0.21718856696907615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3">
      <c r="A5" s="26"/>
      <c r="B5" s="1">
        <f>C4+0.01</f>
        <v>1518.01</v>
      </c>
      <c r="C5" s="111">
        <v>4022.46</v>
      </c>
      <c r="D5" s="2">
        <v>0.12</v>
      </c>
      <c r="E5" s="1">
        <f>IF(G2&gt;C5,(C5-C4),(G2-C4))</f>
        <v>19.650000000000091</v>
      </c>
      <c r="F5" s="1">
        <f>IF(E5&lt;0,0,E5)</f>
        <v>19.650000000000091</v>
      </c>
      <c r="G5" s="3">
        <f>F5*D5</f>
        <v>2.3580000000000108</v>
      </c>
      <c r="H5" s="4">
        <f>G5/$G$2</f>
        <v>1.5335089259584499E-3</v>
      </c>
      <c r="I5" s="2">
        <f>D5*2</f>
        <v>0.24</v>
      </c>
      <c r="J5" s="3">
        <f>F5*I5</f>
        <v>4.7160000000000215</v>
      </c>
      <c r="K5" s="4">
        <f>J5/$G$2</f>
        <v>3.0670178519168999E-3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3">
      <c r="A6" s="26"/>
      <c r="B6" s="1">
        <f>C5+0.01</f>
        <v>4022.4700000000003</v>
      </c>
      <c r="C6" s="111">
        <v>8157.41</v>
      </c>
      <c r="D6" s="4">
        <v>0.14000000000000001</v>
      </c>
      <c r="E6" s="1">
        <f>IF($G$2&gt;C6,(C6-C5),($G$2-C5))</f>
        <v>-2484.81</v>
      </c>
      <c r="F6" s="1">
        <f>IF(E6&lt;0,0,E6)</f>
        <v>0</v>
      </c>
      <c r="G6" s="3">
        <f>F6*D6</f>
        <v>0</v>
      </c>
      <c r="H6" s="4">
        <f>G6/$G$2</f>
        <v>0</v>
      </c>
      <c r="I6" s="2">
        <f>D6*2</f>
        <v>0.28000000000000003</v>
      </c>
      <c r="J6" s="3">
        <f>F6*I6</f>
        <v>0</v>
      </c>
      <c r="K6" s="4">
        <f>J6/$G$2</f>
        <v>0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3">
      <c r="A7" s="26"/>
      <c r="B7" s="1">
        <f>C6+0.01</f>
        <v>8157.42</v>
      </c>
      <c r="C7" s="1">
        <v>99999.99</v>
      </c>
      <c r="D7" s="2">
        <v>0.16</v>
      </c>
      <c r="E7" s="1">
        <f>IF($G$2&gt;C7,(C7-C6),($G$2-C6))</f>
        <v>-6619.76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" x14ac:dyDescent="0.35">
      <c r="A8" s="26"/>
      <c r="B8" s="26"/>
      <c r="C8" s="26"/>
      <c r="D8" s="133" t="s">
        <v>8</v>
      </c>
      <c r="E8" s="134"/>
      <c r="F8" s="135"/>
      <c r="G8" s="5">
        <f>SUM(G4:G7)</f>
        <v>169.33799999999999</v>
      </c>
      <c r="H8" s="6"/>
      <c r="I8" s="6"/>
      <c r="J8" s="5">
        <f>SUM(J4:J7)</f>
        <v>338.67599999999999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3">
      <c r="A9" s="26"/>
      <c r="B9" s="26"/>
      <c r="C9" s="26"/>
      <c r="D9" s="136" t="s">
        <v>9</v>
      </c>
      <c r="E9" s="136"/>
      <c r="F9" s="136"/>
      <c r="G9" s="136"/>
      <c r="H9" s="7">
        <f>G8/$G$2</f>
        <v>0.11012779241049653</v>
      </c>
      <c r="I9" s="8"/>
      <c r="J9" s="7">
        <f>J8/$G$2</f>
        <v>0.22025558482099306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.75" customHeight="1" x14ac:dyDescent="0.3">
      <c r="A11" s="26"/>
      <c r="B11" s="26"/>
      <c r="C11" s="26"/>
      <c r="D11" s="126" t="s">
        <v>10</v>
      </c>
      <c r="E11" s="126"/>
      <c r="F11" s="126"/>
      <c r="G11" s="127">
        <f>G8+J8</f>
        <v>508.01400000000001</v>
      </c>
      <c r="H11" s="128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x14ac:dyDescent="0.3">
      <c r="A12" s="26"/>
      <c r="B12" s="26"/>
      <c r="C12" s="26"/>
      <c r="D12" s="126"/>
      <c r="E12" s="126"/>
      <c r="F12" s="126"/>
      <c r="G12" s="128"/>
      <c r="H12" s="1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3">
      <c r="A14" s="124" t="s">
        <v>11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26"/>
      <c r="W14" s="26"/>
      <c r="X14" s="26"/>
      <c r="Y14" s="26"/>
      <c r="Z14" s="26"/>
    </row>
    <row r="15" spans="1:26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9.75" customHeight="1" x14ac:dyDescent="0.3">
      <c r="A16" s="125" t="s">
        <v>12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26"/>
      <c r="W16" s="26"/>
      <c r="X16" s="26"/>
      <c r="Y16" s="26"/>
      <c r="Z16" s="26"/>
    </row>
    <row r="17" spans="1:26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3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3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3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3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3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3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3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x14ac:dyDescent="0.3">
      <c r="B33" s="26"/>
      <c r="C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e+F8PNNZGf29Nt7cLMgAe5R3DeMEk4c2/NQTX4KpP8SOTf2tWrVaGACm6RE2+2CqzhsDBZWG7YZkooRXVAPytQ==" saltValue="xK8V7LUTyUTNMfX42vnEaw==" spinCount="100000" sheet="1" objects="1" scenarios="1"/>
  <mergeCells count="9">
    <mergeCell ref="A14:U14"/>
    <mergeCell ref="A16:U16"/>
    <mergeCell ref="D2:F2"/>
    <mergeCell ref="G2:K2"/>
    <mergeCell ref="B3:C3"/>
    <mergeCell ref="D8:F8"/>
    <mergeCell ref="D9:G9"/>
    <mergeCell ref="D11:F12"/>
    <mergeCell ref="G11: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6"/>
  <sheetViews>
    <sheetView topLeftCell="A28" workbookViewId="0">
      <selection activeCell="O56" sqref="O56"/>
    </sheetView>
  </sheetViews>
  <sheetFormatPr defaultColWidth="16.33203125" defaultRowHeight="14.4" x14ac:dyDescent="0.3"/>
  <cols>
    <col min="1" max="1" width="16.33203125" bestFit="1" customWidth="1"/>
    <col min="2" max="2" width="12.109375" bestFit="1" customWidth="1"/>
    <col min="3" max="3" width="16.33203125" customWidth="1"/>
    <col min="4" max="4" width="15.33203125" customWidth="1"/>
    <col min="7" max="8" width="16.33203125" customWidth="1"/>
    <col min="9" max="10" width="12" bestFit="1" customWidth="1"/>
    <col min="11" max="11" width="0" hidden="1" customWidth="1"/>
  </cols>
  <sheetData>
    <row r="1" spans="1:14" ht="15.6" x14ac:dyDescent="0.3">
      <c r="A1" s="166" t="s">
        <v>26</v>
      </c>
      <c r="B1" s="166"/>
      <c r="C1" s="166"/>
      <c r="D1" s="166"/>
      <c r="E1" s="166"/>
      <c r="F1" s="166"/>
      <c r="G1" s="166"/>
      <c r="H1" s="166"/>
      <c r="I1" s="166"/>
      <c r="J1" s="27"/>
    </row>
    <row r="2" spans="1:14" x14ac:dyDescent="0.3">
      <c r="A2" s="27"/>
      <c r="B2" s="27"/>
      <c r="C2" s="27"/>
      <c r="D2" s="27"/>
      <c r="E2" s="27"/>
      <c r="F2" s="27"/>
      <c r="G2" s="27"/>
      <c r="H2" s="27"/>
      <c r="I2" s="27"/>
      <c r="J2" s="51" t="s">
        <v>27</v>
      </c>
    </row>
    <row r="3" spans="1:14" ht="21" customHeight="1" x14ac:dyDescent="0.3">
      <c r="A3" s="28" t="s">
        <v>28</v>
      </c>
      <c r="B3" s="53" t="s">
        <v>29</v>
      </c>
      <c r="C3" s="54"/>
      <c r="D3" s="29" t="s">
        <v>30</v>
      </c>
      <c r="E3" s="167" t="s">
        <v>31</v>
      </c>
      <c r="F3" s="168"/>
      <c r="G3" s="54"/>
      <c r="H3" s="54"/>
      <c r="I3" s="30">
        <v>2020</v>
      </c>
      <c r="J3" s="44">
        <v>330</v>
      </c>
      <c r="K3" s="73">
        <v>0</v>
      </c>
      <c r="M3" s="141" t="s">
        <v>32</v>
      </c>
      <c r="N3" s="142"/>
    </row>
    <row r="4" spans="1:14" x14ac:dyDescent="0.3">
      <c r="A4" s="31">
        <v>1</v>
      </c>
      <c r="B4" s="32">
        <v>0</v>
      </c>
      <c r="C4" s="32">
        <v>1045</v>
      </c>
      <c r="D4" s="33">
        <f>IF(G4&gt;J3,J3/E4,C4)</f>
        <v>1045</v>
      </c>
      <c r="E4" s="169">
        <v>0.11</v>
      </c>
      <c r="F4" s="170"/>
      <c r="G4" s="74">
        <f>C4*E4</f>
        <v>114.95</v>
      </c>
      <c r="H4" s="75">
        <f>IF(J3=$K$3,"",G4)</f>
        <v>114.95</v>
      </c>
      <c r="I4" s="34">
        <f>IF(G4&lt;J3,D4*E4,J3)</f>
        <v>114.95</v>
      </c>
      <c r="J4" s="35">
        <f>J3-I4</f>
        <v>215.05</v>
      </c>
      <c r="M4" s="141"/>
      <c r="N4" s="142"/>
    </row>
    <row r="5" spans="1:14" x14ac:dyDescent="0.3">
      <c r="A5" s="31">
        <v>2</v>
      </c>
      <c r="B5" s="32">
        <v>1045.01</v>
      </c>
      <c r="C5" s="32">
        <v>3000</v>
      </c>
      <c r="D5" s="33">
        <f>IF(G5&gt;=J4,I5/E5,C5-B5)</f>
        <v>1792.0833333333335</v>
      </c>
      <c r="E5" s="169">
        <v>0.12</v>
      </c>
      <c r="F5" s="170"/>
      <c r="G5" s="74">
        <f>(C5-B5)*E5</f>
        <v>234.59879999999998</v>
      </c>
      <c r="H5" s="75">
        <f>IF(J4=$K$34,"",G5)</f>
        <v>234.59879999999998</v>
      </c>
      <c r="I5" s="34">
        <f>IF(G5&lt;J4,D5*E5,J4)</f>
        <v>215.05</v>
      </c>
      <c r="J5" s="35">
        <f>J4-I5</f>
        <v>0</v>
      </c>
    </row>
    <row r="6" spans="1:14" x14ac:dyDescent="0.3">
      <c r="A6" s="31">
        <v>3</v>
      </c>
      <c r="B6" s="32">
        <v>3000.01</v>
      </c>
      <c r="C6" s="32">
        <v>6101.06</v>
      </c>
      <c r="D6" s="33">
        <f>IF(G6&lt;J5,C6-B6,I6/E6)</f>
        <v>0</v>
      </c>
      <c r="E6" s="169">
        <v>0.14000000000000001</v>
      </c>
      <c r="F6" s="170"/>
      <c r="G6" s="74">
        <f>(C6-B6)*E6</f>
        <v>434.14700000000005</v>
      </c>
      <c r="H6" s="75" t="str">
        <f>IF(J5=$K$34,"",G6)</f>
        <v/>
      </c>
      <c r="I6" s="34">
        <f>IF(G6&lt;J5,D6*E6,J5)</f>
        <v>0</v>
      </c>
      <c r="J6" s="35">
        <f>J5-I6</f>
        <v>0</v>
      </c>
    </row>
    <row r="7" spans="1:14" x14ac:dyDescent="0.3">
      <c r="A7" s="31">
        <v>4</v>
      </c>
      <c r="B7" s="32">
        <v>6101.07</v>
      </c>
      <c r="C7" s="32">
        <v>99999.99</v>
      </c>
      <c r="D7" s="33">
        <f>I7/E7</f>
        <v>0</v>
      </c>
      <c r="E7" s="169">
        <v>0.16</v>
      </c>
      <c r="F7" s="170"/>
      <c r="G7" s="74">
        <f>(C7-B7)*E7</f>
        <v>15023.827200000002</v>
      </c>
      <c r="H7" s="75" t="str">
        <f>IF(J6=$K$34,"",G7)</f>
        <v/>
      </c>
      <c r="I7" s="34">
        <f>J6</f>
        <v>0</v>
      </c>
      <c r="J7" s="35">
        <f>J6-I7</f>
        <v>0</v>
      </c>
    </row>
    <row r="8" spans="1:14" x14ac:dyDescent="0.3">
      <c r="A8" s="174" t="s">
        <v>33</v>
      </c>
      <c r="B8" s="174"/>
      <c r="C8" s="174"/>
      <c r="D8" s="36">
        <f>SUM(D4:D7)</f>
        <v>2837.0833333333335</v>
      </c>
      <c r="E8" s="174" t="s">
        <v>34</v>
      </c>
      <c r="F8" s="174"/>
      <c r="G8" s="51"/>
      <c r="H8" s="51"/>
      <c r="I8" s="34">
        <f>SUM(I4:I7)</f>
        <v>330</v>
      </c>
      <c r="J8" s="35"/>
    </row>
    <row r="10" spans="1:14" x14ac:dyDescent="0.3">
      <c r="A10" s="9"/>
      <c r="B10" s="9"/>
      <c r="C10" s="9"/>
      <c r="D10" s="9"/>
      <c r="E10" s="9"/>
      <c r="F10" s="9"/>
      <c r="G10" s="9"/>
      <c r="H10" s="9"/>
      <c r="I10" s="9"/>
      <c r="J10" s="52" t="s">
        <v>27</v>
      </c>
      <c r="K10" s="73">
        <v>0</v>
      </c>
    </row>
    <row r="11" spans="1:14" ht="21" x14ac:dyDescent="0.3">
      <c r="A11" s="10" t="s">
        <v>28</v>
      </c>
      <c r="B11" s="55" t="s">
        <v>29</v>
      </c>
      <c r="C11" s="56"/>
      <c r="D11" s="11" t="s">
        <v>30</v>
      </c>
      <c r="E11" s="175" t="s">
        <v>31</v>
      </c>
      <c r="F11" s="176"/>
      <c r="G11" s="76"/>
      <c r="H11" s="77"/>
      <c r="I11" s="12">
        <v>2021</v>
      </c>
      <c r="J11" s="46">
        <v>330</v>
      </c>
      <c r="M11" s="141" t="s">
        <v>32</v>
      </c>
      <c r="N11" s="142"/>
    </row>
    <row r="12" spans="1:14" x14ac:dyDescent="0.3">
      <c r="A12" s="13">
        <v>1</v>
      </c>
      <c r="B12" s="14">
        <v>0</v>
      </c>
      <c r="C12" s="14">
        <v>1100</v>
      </c>
      <c r="D12" s="15">
        <f>IF(G12&gt;J11,J11/E12,C12)</f>
        <v>1100</v>
      </c>
      <c r="E12" s="177">
        <v>0.11</v>
      </c>
      <c r="F12" s="178"/>
      <c r="G12" s="78">
        <f>C12*E12</f>
        <v>121</v>
      </c>
      <c r="H12" s="79">
        <f>IF(J11=$K$34,"",G12)</f>
        <v>121</v>
      </c>
      <c r="I12" s="16">
        <f>IF(G12&lt;J11,D12*E12,J11)</f>
        <v>121</v>
      </c>
      <c r="J12" s="17">
        <f>J11-I12</f>
        <v>209</v>
      </c>
      <c r="M12" s="141"/>
      <c r="N12" s="142"/>
    </row>
    <row r="13" spans="1:14" x14ac:dyDescent="0.3">
      <c r="A13" s="13">
        <v>2</v>
      </c>
      <c r="B13" s="14">
        <v>1100.01</v>
      </c>
      <c r="C13" s="14">
        <v>3160.81</v>
      </c>
      <c r="D13" s="15">
        <f>IF(G13&gt;=J12,I13/E13,C13-B13)</f>
        <v>1741.6666666666667</v>
      </c>
      <c r="E13" s="177">
        <v>0.12</v>
      </c>
      <c r="F13" s="178"/>
      <c r="G13" s="78">
        <f>(C13-B13)*E13</f>
        <v>247.29600000000002</v>
      </c>
      <c r="H13" s="79">
        <f>IF(J12=$K$10,"",G13)</f>
        <v>247.29600000000002</v>
      </c>
      <c r="I13" s="16">
        <f>IF(G13&lt;J12,D13*E13,J12)</f>
        <v>209</v>
      </c>
      <c r="J13" s="17">
        <f>J12-I13</f>
        <v>0</v>
      </c>
    </row>
    <row r="14" spans="1:14" x14ac:dyDescent="0.3">
      <c r="A14" s="13">
        <v>3</v>
      </c>
      <c r="B14" s="14">
        <v>3160.82</v>
      </c>
      <c r="C14" s="14">
        <v>6433.57</v>
      </c>
      <c r="D14" s="15">
        <f>IF(G14&lt;J13,C14-B14,I14/E14)</f>
        <v>0</v>
      </c>
      <c r="E14" s="177">
        <v>0.14000000000000001</v>
      </c>
      <c r="F14" s="178"/>
      <c r="G14" s="78">
        <f>(C14-B14)*E14</f>
        <v>458.185</v>
      </c>
      <c r="H14" s="79" t="str">
        <f>IF(J13=$K$34,"",G14)</f>
        <v/>
      </c>
      <c r="I14" s="16">
        <f>IF(G14&lt;J13,D14*E14,J13)</f>
        <v>0</v>
      </c>
      <c r="J14" s="17">
        <f>J13-I14</f>
        <v>0</v>
      </c>
    </row>
    <row r="15" spans="1:14" x14ac:dyDescent="0.3">
      <c r="A15" s="13">
        <v>4</v>
      </c>
      <c r="B15" s="14">
        <v>6433.58</v>
      </c>
      <c r="C15" s="14">
        <v>99999.99</v>
      </c>
      <c r="D15" s="15">
        <f>I15/E15</f>
        <v>0</v>
      </c>
      <c r="E15" s="177">
        <v>0.16</v>
      </c>
      <c r="F15" s="178"/>
      <c r="G15" s="78">
        <f>(C15-B15)*E15</f>
        <v>14970.625600000001</v>
      </c>
      <c r="H15" s="79" t="str">
        <f>IF(J14=$K$10,"",G15)</f>
        <v/>
      </c>
      <c r="I15" s="16">
        <f>J14</f>
        <v>0</v>
      </c>
      <c r="J15" s="17">
        <f>J14-I15</f>
        <v>0</v>
      </c>
    </row>
    <row r="16" spans="1:14" x14ac:dyDescent="0.3">
      <c r="A16" s="155" t="s">
        <v>33</v>
      </c>
      <c r="B16" s="156"/>
      <c r="C16" s="157"/>
      <c r="D16" s="18">
        <f>SUM(D12:D15)</f>
        <v>2841.666666666667</v>
      </c>
      <c r="E16" s="155" t="s">
        <v>34</v>
      </c>
      <c r="F16" s="157"/>
      <c r="G16" s="52"/>
      <c r="H16" s="80"/>
      <c r="I16" s="16">
        <f>SUM(I12:I15)</f>
        <v>330</v>
      </c>
      <c r="J16" s="17"/>
    </row>
    <row r="18" spans="1:14" x14ac:dyDescent="0.3">
      <c r="A18" s="19"/>
      <c r="B18" s="19"/>
      <c r="C18" s="19"/>
      <c r="D18" s="19"/>
      <c r="E18" s="19"/>
      <c r="F18" s="19"/>
      <c r="G18" s="19"/>
      <c r="H18" s="19"/>
      <c r="I18" s="19"/>
      <c r="J18" s="20" t="s">
        <v>27</v>
      </c>
      <c r="K18" s="73">
        <v>0</v>
      </c>
    </row>
    <row r="19" spans="1:14" ht="21" x14ac:dyDescent="0.3">
      <c r="A19" s="20" t="s">
        <v>28</v>
      </c>
      <c r="B19" s="21" t="s">
        <v>29</v>
      </c>
      <c r="C19" s="22"/>
      <c r="D19" s="22" t="s">
        <v>30</v>
      </c>
      <c r="E19" s="158" t="s">
        <v>31</v>
      </c>
      <c r="F19" s="159"/>
      <c r="G19" s="81"/>
      <c r="H19" s="81"/>
      <c r="I19" s="23">
        <v>2022</v>
      </c>
      <c r="J19" s="45">
        <v>330</v>
      </c>
      <c r="M19" s="141" t="s">
        <v>32</v>
      </c>
      <c r="N19" s="142"/>
    </row>
    <row r="20" spans="1:14" x14ac:dyDescent="0.3">
      <c r="A20" s="50">
        <v>1</v>
      </c>
      <c r="B20" s="25">
        <v>0</v>
      </c>
      <c r="C20" s="25">
        <v>1212</v>
      </c>
      <c r="D20" s="25">
        <f>IF(G20&gt;J19,J19/E20,C20)</f>
        <v>1212</v>
      </c>
      <c r="E20" s="164">
        <v>0.11</v>
      </c>
      <c r="F20" s="165"/>
      <c r="G20" s="82">
        <f>C20*E20</f>
        <v>133.32</v>
      </c>
      <c r="H20" s="83">
        <f>IF(J19=$K$18,"",G20)</f>
        <v>133.32</v>
      </c>
      <c r="I20" s="25">
        <f>IF(G20&lt;J19,D20*E20,J19)</f>
        <v>133.32</v>
      </c>
      <c r="J20" s="25">
        <f>J19-I20</f>
        <v>196.68</v>
      </c>
      <c r="M20" s="141"/>
      <c r="N20" s="142"/>
    </row>
    <row r="21" spans="1:14" x14ac:dyDescent="0.3">
      <c r="A21" s="50">
        <v>2</v>
      </c>
      <c r="B21" s="25">
        <v>1212.01</v>
      </c>
      <c r="C21" s="25">
        <v>3473.74</v>
      </c>
      <c r="D21" s="25">
        <f>IF(G21&gt;=J20,I21/E21,C21-B21)</f>
        <v>1639.0000000000002</v>
      </c>
      <c r="E21" s="164">
        <v>0.12</v>
      </c>
      <c r="F21" s="165"/>
      <c r="G21" s="82">
        <f>(C21-B21)*E21</f>
        <v>271.40759999999995</v>
      </c>
      <c r="H21" s="83">
        <f>IF(J20=$K$18,"",G21)</f>
        <v>271.40759999999995</v>
      </c>
      <c r="I21" s="25">
        <f>IF(G21&lt;J20,D21*E21,J20)</f>
        <v>196.68</v>
      </c>
      <c r="J21" s="25">
        <f>J20-I21</f>
        <v>0</v>
      </c>
    </row>
    <row r="22" spans="1:14" x14ac:dyDescent="0.3">
      <c r="A22" s="50">
        <v>3</v>
      </c>
      <c r="B22" s="25">
        <v>3473.75</v>
      </c>
      <c r="C22" s="25">
        <v>7087.22</v>
      </c>
      <c r="D22" s="25">
        <f>IF(G22&lt;J21,C22-B22,I22/E22)</f>
        <v>0</v>
      </c>
      <c r="E22" s="164">
        <v>0.14000000000000001</v>
      </c>
      <c r="F22" s="165"/>
      <c r="G22" s="82">
        <f>(C22-B22)*E22</f>
        <v>505.88580000000007</v>
      </c>
      <c r="H22" s="83" t="str">
        <f>IF(J21=$K$18,"",G22)</f>
        <v/>
      </c>
      <c r="I22" s="25">
        <f>IF(G22&lt;J21,D22*E22,J21)</f>
        <v>0</v>
      </c>
      <c r="J22" s="25">
        <f>J21-I22</f>
        <v>0</v>
      </c>
    </row>
    <row r="23" spans="1:14" x14ac:dyDescent="0.3">
      <c r="A23" s="50">
        <v>4</v>
      </c>
      <c r="B23" s="25">
        <v>7087.23</v>
      </c>
      <c r="C23" s="25">
        <v>99999.99</v>
      </c>
      <c r="D23" s="25">
        <f>I23/E23</f>
        <v>0</v>
      </c>
      <c r="E23" s="164">
        <v>0.16</v>
      </c>
      <c r="F23" s="165"/>
      <c r="G23" s="82">
        <f>(C23-B23)*E23</f>
        <v>14866.041600000002</v>
      </c>
      <c r="H23" s="83" t="str">
        <f>IF(J22=$K$18,"",G23)</f>
        <v/>
      </c>
      <c r="I23" s="25">
        <f>J22</f>
        <v>0</v>
      </c>
      <c r="J23" s="25">
        <f>J22-I23</f>
        <v>0</v>
      </c>
    </row>
    <row r="24" spans="1:14" x14ac:dyDescent="0.3">
      <c r="A24" s="179" t="s">
        <v>33</v>
      </c>
      <c r="B24" s="180"/>
      <c r="C24" s="181"/>
      <c r="D24" s="24">
        <f>SUM(D20:D23)</f>
        <v>2851</v>
      </c>
      <c r="E24" s="179" t="s">
        <v>34</v>
      </c>
      <c r="F24" s="180"/>
      <c r="G24" s="84"/>
      <c r="H24" s="85"/>
      <c r="I24" s="24">
        <f>SUM(I20:I23)</f>
        <v>330</v>
      </c>
      <c r="J24" s="20"/>
    </row>
    <row r="26" spans="1:14" ht="18" x14ac:dyDescent="0.35">
      <c r="A26" s="160" t="s">
        <v>35</v>
      </c>
      <c r="B26" s="160"/>
      <c r="C26" s="160"/>
      <c r="D26" s="160"/>
      <c r="E26" s="160"/>
      <c r="F26" s="160"/>
      <c r="G26" s="160"/>
      <c r="H26" s="160"/>
      <c r="I26" s="161"/>
      <c r="J26" s="37" t="s">
        <v>27</v>
      </c>
      <c r="K26" s="73">
        <v>0</v>
      </c>
    </row>
    <row r="27" spans="1:14" ht="21" x14ac:dyDescent="0.3">
      <c r="A27" s="37" t="s">
        <v>28</v>
      </c>
      <c r="B27" s="38" t="s">
        <v>29</v>
      </c>
      <c r="C27" s="39"/>
      <c r="D27" s="39" t="s">
        <v>30</v>
      </c>
      <c r="E27" s="162" t="s">
        <v>31</v>
      </c>
      <c r="F27" s="163"/>
      <c r="G27" s="86"/>
      <c r="H27" s="87"/>
      <c r="I27" s="40">
        <v>2023</v>
      </c>
      <c r="J27" s="47">
        <v>330</v>
      </c>
      <c r="M27" s="141" t="s">
        <v>32</v>
      </c>
      <c r="N27" s="142"/>
    </row>
    <row r="28" spans="1:14" x14ac:dyDescent="0.3">
      <c r="A28" s="49">
        <v>1</v>
      </c>
      <c r="B28" s="42">
        <v>0</v>
      </c>
      <c r="C28" s="42">
        <v>1302</v>
      </c>
      <c r="D28" s="42">
        <f>IF(G28&gt;J27,J27/E28,C28)</f>
        <v>1302</v>
      </c>
      <c r="E28" s="147">
        <v>0.11</v>
      </c>
      <c r="F28" s="148"/>
      <c r="G28" s="43">
        <f>C28*E28</f>
        <v>143.22</v>
      </c>
      <c r="H28" s="42">
        <f>IF(J27=$K$26,"",G28)</f>
        <v>143.22</v>
      </c>
      <c r="I28" s="43">
        <f>IF(G28&lt;J27,D28*E28,J27)</f>
        <v>143.22</v>
      </c>
      <c r="J28" s="43">
        <f>J27-I28</f>
        <v>186.78</v>
      </c>
      <c r="M28" s="141"/>
      <c r="N28" s="142"/>
    </row>
    <row r="29" spans="1:14" x14ac:dyDescent="0.3">
      <c r="A29" s="49">
        <v>2</v>
      </c>
      <c r="B29" s="42">
        <v>1302.01</v>
      </c>
      <c r="C29" s="42">
        <v>3722.56</v>
      </c>
      <c r="D29" s="42">
        <f>IF(G29&gt;=J28,I29/E29,C29-B29)</f>
        <v>1556.5</v>
      </c>
      <c r="E29" s="147">
        <v>0.12</v>
      </c>
      <c r="F29" s="148"/>
      <c r="G29" s="43">
        <f>(C29-B29)*E29</f>
        <v>290.46600000000001</v>
      </c>
      <c r="H29" s="42">
        <f>IF(J28=$K$26,"",G29)</f>
        <v>290.46600000000001</v>
      </c>
      <c r="I29" s="99">
        <f>IF(G29&lt;J28,D29*E29,J28)</f>
        <v>186.78</v>
      </c>
      <c r="J29" s="43">
        <f>J28-I29</f>
        <v>0</v>
      </c>
    </row>
    <row r="30" spans="1:14" x14ac:dyDescent="0.3">
      <c r="A30" s="49">
        <v>3</v>
      </c>
      <c r="B30" s="42">
        <v>3722.57</v>
      </c>
      <c r="C30" s="42">
        <v>7507.49</v>
      </c>
      <c r="D30" s="42">
        <f>IF(G30&lt;J29,C30-B30,I30/E30)</f>
        <v>0</v>
      </c>
      <c r="E30" s="147">
        <v>0.14000000000000001</v>
      </c>
      <c r="F30" s="148"/>
      <c r="G30" s="43">
        <f>(C30-B30)*E30</f>
        <v>529.88879999999995</v>
      </c>
      <c r="H30" s="42" t="str">
        <f>IF(J29=$K$26,"",G30)</f>
        <v/>
      </c>
      <c r="I30" s="43">
        <f>IF(G30&lt;J29,D30*E30,J29)</f>
        <v>0</v>
      </c>
      <c r="J30" s="43">
        <f>J29-I30</f>
        <v>0</v>
      </c>
    </row>
    <row r="31" spans="1:14" x14ac:dyDescent="0.3">
      <c r="A31" s="49">
        <v>4</v>
      </c>
      <c r="B31" s="42">
        <v>7507.5</v>
      </c>
      <c r="C31" s="42">
        <v>99999.99</v>
      </c>
      <c r="D31" s="42">
        <f>I31/E31</f>
        <v>0</v>
      </c>
      <c r="E31" s="147">
        <v>0.16</v>
      </c>
      <c r="F31" s="148"/>
      <c r="G31" s="43">
        <f>(C31-B31)*E31</f>
        <v>14798.798400000001</v>
      </c>
      <c r="H31" s="42" t="str">
        <f>IF(J30=$K$26,"",G31)</f>
        <v/>
      </c>
      <c r="I31" s="43">
        <f>J30</f>
        <v>0</v>
      </c>
      <c r="J31" s="43">
        <f>J30-I31</f>
        <v>0</v>
      </c>
    </row>
    <row r="32" spans="1:14" x14ac:dyDescent="0.3">
      <c r="A32" s="149" t="s">
        <v>33</v>
      </c>
      <c r="B32" s="150"/>
      <c r="C32" s="151"/>
      <c r="D32" s="41">
        <f>SUM(D28:D31)</f>
        <v>2858.5</v>
      </c>
      <c r="E32" s="149" t="s">
        <v>34</v>
      </c>
      <c r="F32" s="150"/>
      <c r="G32" s="57"/>
      <c r="H32" s="58"/>
      <c r="I32" s="41">
        <f>SUM(I28:I31)</f>
        <v>330</v>
      </c>
      <c r="J32" s="37"/>
    </row>
    <row r="34" spans="1:14" ht="18" x14ac:dyDescent="0.35">
      <c r="A34" s="152" t="s">
        <v>36</v>
      </c>
      <c r="B34" s="152"/>
      <c r="C34" s="152"/>
      <c r="D34" s="152"/>
      <c r="E34" s="152"/>
      <c r="F34" s="152"/>
      <c r="G34" s="152"/>
      <c r="H34" s="152"/>
      <c r="I34" s="153"/>
      <c r="J34" s="88" t="s">
        <v>27</v>
      </c>
      <c r="K34" s="73">
        <v>0</v>
      </c>
    </row>
    <row r="35" spans="1:14" ht="21" customHeight="1" x14ac:dyDescent="0.3">
      <c r="A35" s="88" t="s">
        <v>28</v>
      </c>
      <c r="B35" s="89" t="s">
        <v>29</v>
      </c>
      <c r="C35" s="90"/>
      <c r="D35" s="90" t="s">
        <v>30</v>
      </c>
      <c r="E35" s="154" t="s">
        <v>31</v>
      </c>
      <c r="F35" s="154"/>
      <c r="G35" s="91"/>
      <c r="H35" s="91"/>
      <c r="I35" s="92">
        <v>2023</v>
      </c>
      <c r="J35" s="93">
        <v>799.67</v>
      </c>
      <c r="M35" s="141" t="s">
        <v>32</v>
      </c>
      <c r="N35" s="142"/>
    </row>
    <row r="36" spans="1:14" x14ac:dyDescent="0.3">
      <c r="A36" s="94">
        <v>1</v>
      </c>
      <c r="B36" s="95">
        <v>0</v>
      </c>
      <c r="C36" s="95">
        <v>1320</v>
      </c>
      <c r="D36" s="95">
        <f>IF(G36&gt;J35,J35/E36,C36)</f>
        <v>1320</v>
      </c>
      <c r="E36" s="140">
        <v>0.11</v>
      </c>
      <c r="F36" s="140"/>
      <c r="G36" s="96">
        <f>C36*E36</f>
        <v>145.19999999999999</v>
      </c>
      <c r="H36" s="96">
        <f>IF(J35=$K$34,"",G36)</f>
        <v>145.19999999999999</v>
      </c>
      <c r="I36" s="96">
        <f>IF(G36&lt;J35,D36*E36,J35)</f>
        <v>145.19999999999999</v>
      </c>
      <c r="J36" s="96">
        <f>J35-I36</f>
        <v>654.47</v>
      </c>
      <c r="M36" s="141"/>
      <c r="N36" s="142"/>
    </row>
    <row r="37" spans="1:14" x14ac:dyDescent="0.3">
      <c r="A37" s="94">
        <v>2</v>
      </c>
      <c r="B37" s="95">
        <v>1320.01</v>
      </c>
      <c r="C37" s="95">
        <v>3722.56</v>
      </c>
      <c r="D37" s="95">
        <f>IF(G37&gt;=J36,I37/E37,C37-B37)</f>
        <v>2402.5500000000002</v>
      </c>
      <c r="E37" s="140">
        <v>0.12</v>
      </c>
      <c r="F37" s="140"/>
      <c r="G37" s="96">
        <f>(C37-B37)*E37</f>
        <v>288.30599999999998</v>
      </c>
      <c r="H37" s="96">
        <f>IF(J36=$K$34,"",G37)</f>
        <v>288.30599999999998</v>
      </c>
      <c r="I37" s="96">
        <f>IF(G37&lt;J36,D37*E37,J36)</f>
        <v>288.30599999999998</v>
      </c>
      <c r="J37" s="96">
        <f>J36-I37</f>
        <v>366.16400000000004</v>
      </c>
    </row>
    <row r="38" spans="1:14" x14ac:dyDescent="0.3">
      <c r="A38" s="94">
        <v>3</v>
      </c>
      <c r="B38" s="95">
        <v>3722.57</v>
      </c>
      <c r="C38" s="95">
        <v>7507.49</v>
      </c>
      <c r="D38" s="95">
        <f>IF(G38&lt;J37,C38-B38,I38/E38)</f>
        <v>2615.457142857143</v>
      </c>
      <c r="E38" s="140">
        <v>0.14000000000000001</v>
      </c>
      <c r="F38" s="140"/>
      <c r="G38" s="96">
        <f>(C38-B38)*E38</f>
        <v>529.88879999999995</v>
      </c>
      <c r="H38" s="96">
        <f>IF(J37=$K$34,"",G38)</f>
        <v>529.88879999999995</v>
      </c>
      <c r="I38" s="96">
        <f>IF(G38&lt;J37,D38*E38,J37)</f>
        <v>366.16400000000004</v>
      </c>
      <c r="J38" s="96">
        <f>J37-I38</f>
        <v>0</v>
      </c>
    </row>
    <row r="39" spans="1:14" x14ac:dyDescent="0.3">
      <c r="A39" s="94">
        <v>4</v>
      </c>
      <c r="B39" s="95">
        <v>7507.5</v>
      </c>
      <c r="C39" s="95">
        <v>99999.99</v>
      </c>
      <c r="D39" s="95">
        <f>I39/E39</f>
        <v>0</v>
      </c>
      <c r="E39" s="140">
        <v>0.16</v>
      </c>
      <c r="F39" s="140"/>
      <c r="G39" s="96">
        <f>(C39-B39)*E39</f>
        <v>14798.798400000001</v>
      </c>
      <c r="H39" s="96" t="str">
        <f>IF(J38=$K$34,"",G39)</f>
        <v/>
      </c>
      <c r="I39" s="96">
        <f>J38</f>
        <v>0</v>
      </c>
      <c r="J39" s="96">
        <f>J38-I39</f>
        <v>0</v>
      </c>
    </row>
    <row r="40" spans="1:14" x14ac:dyDescent="0.3">
      <c r="A40" s="144" t="s">
        <v>33</v>
      </c>
      <c r="B40" s="145"/>
      <c r="C40" s="146"/>
      <c r="D40" s="98">
        <f>SUM(D36:D39)</f>
        <v>6338.0071428571428</v>
      </c>
      <c r="E40" s="144" t="s">
        <v>34</v>
      </c>
      <c r="F40" s="146"/>
      <c r="G40" s="97"/>
      <c r="H40" s="97"/>
      <c r="I40" s="98">
        <f>SUM(I36:I39)</f>
        <v>799.67000000000007</v>
      </c>
      <c r="J40" s="88"/>
    </row>
    <row r="42" spans="1:14" ht="18" x14ac:dyDescent="0.35">
      <c r="A42" s="171" t="s">
        <v>48</v>
      </c>
      <c r="B42" s="171"/>
      <c r="C42" s="171"/>
      <c r="D42" s="171"/>
      <c r="E42" s="171"/>
      <c r="F42" s="171"/>
      <c r="G42" s="171"/>
      <c r="H42" s="171"/>
      <c r="I42" s="172"/>
      <c r="J42" s="100" t="s">
        <v>27</v>
      </c>
      <c r="K42" s="73">
        <v>0</v>
      </c>
    </row>
    <row r="43" spans="1:14" ht="21" customHeight="1" x14ac:dyDescent="0.3">
      <c r="A43" s="100" t="s">
        <v>28</v>
      </c>
      <c r="B43" s="101" t="s">
        <v>29</v>
      </c>
      <c r="C43" s="102"/>
      <c r="D43" s="102" t="s">
        <v>30</v>
      </c>
      <c r="E43" s="173" t="s">
        <v>31</v>
      </c>
      <c r="F43" s="173"/>
      <c r="G43" s="103"/>
      <c r="H43" s="103"/>
      <c r="I43" s="104">
        <v>2024</v>
      </c>
      <c r="J43" s="105">
        <v>796.36</v>
      </c>
      <c r="M43" s="141" t="s">
        <v>32</v>
      </c>
      <c r="N43" s="142"/>
    </row>
    <row r="44" spans="1:14" x14ac:dyDescent="0.3">
      <c r="A44" s="106">
        <v>1</v>
      </c>
      <c r="B44" s="107">
        <v>0</v>
      </c>
      <c r="C44" s="107">
        <v>1412</v>
      </c>
      <c r="D44" s="107">
        <f>IF(G44&gt;J43,J43/E44,C44)</f>
        <v>1412</v>
      </c>
      <c r="E44" s="143">
        <v>0.11</v>
      </c>
      <c r="F44" s="143"/>
      <c r="G44" s="108">
        <f>C44*E44</f>
        <v>155.32</v>
      </c>
      <c r="H44" s="108">
        <f>IF(J43=$K$34,"",G44)</f>
        <v>155.32</v>
      </c>
      <c r="I44" s="108">
        <f>IF(G44&lt;J43,D44*E44,J43)</f>
        <v>155.32</v>
      </c>
      <c r="J44" s="108">
        <f>J43-I44</f>
        <v>641.04</v>
      </c>
      <c r="M44" s="141"/>
      <c r="N44" s="142"/>
    </row>
    <row r="45" spans="1:14" x14ac:dyDescent="0.3">
      <c r="A45" s="106">
        <v>2</v>
      </c>
      <c r="B45" s="107">
        <f>C44+0.01</f>
        <v>1412.01</v>
      </c>
      <c r="C45" s="107">
        <v>3842.09</v>
      </c>
      <c r="D45" s="107">
        <f>IF(G45&gt;=J44,I45/E45,C45-B45)</f>
        <v>2430.08</v>
      </c>
      <c r="E45" s="143">
        <v>0.12</v>
      </c>
      <c r="F45" s="143"/>
      <c r="G45" s="108">
        <f>(C45-B45)*E45</f>
        <v>291.6096</v>
      </c>
      <c r="H45" s="108">
        <f>IF(J44=$K$34,"",G45)</f>
        <v>291.6096</v>
      </c>
      <c r="I45" s="108">
        <f>IF(G45&lt;J44,D45*E45,J44)</f>
        <v>291.6096</v>
      </c>
      <c r="J45" s="108">
        <f>J44-I45</f>
        <v>349.43039999999996</v>
      </c>
    </row>
    <row r="46" spans="1:14" x14ac:dyDescent="0.3">
      <c r="A46" s="106">
        <v>3</v>
      </c>
      <c r="B46" s="107">
        <f>C45+0.01</f>
        <v>3842.1000000000004</v>
      </c>
      <c r="C46" s="107">
        <v>7786.02</v>
      </c>
      <c r="D46" s="107">
        <f>IF(G46&lt;J45,C46-B46,I46/E46)</f>
        <v>2495.9314285714281</v>
      </c>
      <c r="E46" s="143">
        <v>0.14000000000000001</v>
      </c>
      <c r="F46" s="143"/>
      <c r="G46" s="108">
        <f>(C46-B46)*E46</f>
        <v>552.14880000000005</v>
      </c>
      <c r="H46" s="108">
        <f>IF(J45=$K$34,"",G46)</f>
        <v>552.14880000000005</v>
      </c>
      <c r="I46" s="108">
        <f>IF(G46&lt;J45,D46*E46,J45)</f>
        <v>349.43039999999996</v>
      </c>
      <c r="J46" s="108">
        <f>J45-I46</f>
        <v>0</v>
      </c>
    </row>
    <row r="47" spans="1:14" x14ac:dyDescent="0.3">
      <c r="A47" s="106">
        <v>4</v>
      </c>
      <c r="B47" s="107">
        <f>C46+0.01</f>
        <v>7786.0300000000007</v>
      </c>
      <c r="C47" s="107">
        <v>99999.99</v>
      </c>
      <c r="D47" s="107">
        <f>I47/E47</f>
        <v>0</v>
      </c>
      <c r="E47" s="143">
        <v>0.16</v>
      </c>
      <c r="F47" s="143"/>
      <c r="G47" s="108">
        <f>(C47-B47)*E47</f>
        <v>14754.233600000001</v>
      </c>
      <c r="H47" s="108" t="str">
        <f>IF(J46=$K$34,"",G47)</f>
        <v/>
      </c>
      <c r="I47" s="108">
        <f>J46</f>
        <v>0</v>
      </c>
      <c r="J47" s="108">
        <f>J46-I47</f>
        <v>0</v>
      </c>
    </row>
    <row r="48" spans="1:14" x14ac:dyDescent="0.3">
      <c r="A48" s="137" t="s">
        <v>33</v>
      </c>
      <c r="B48" s="138"/>
      <c r="C48" s="139"/>
      <c r="D48" s="110">
        <f>SUM(D44:D47)</f>
        <v>6338.011428571428</v>
      </c>
      <c r="E48" s="137" t="s">
        <v>34</v>
      </c>
      <c r="F48" s="139"/>
      <c r="G48" s="109"/>
      <c r="H48" s="109"/>
      <c r="I48" s="110">
        <f>SUM(I44:I47)</f>
        <v>796.3599999999999</v>
      </c>
      <c r="J48" s="100"/>
    </row>
    <row r="50" spans="1:18" ht="18" x14ac:dyDescent="0.35">
      <c r="A50" s="182" t="s">
        <v>48</v>
      </c>
      <c r="B50" s="182"/>
      <c r="C50" s="182"/>
      <c r="D50" s="182"/>
      <c r="E50" s="182"/>
      <c r="F50" s="182"/>
      <c r="G50" s="182"/>
      <c r="H50" s="182"/>
      <c r="I50" s="183"/>
      <c r="J50" s="112" t="s">
        <v>27</v>
      </c>
      <c r="K50" s="73">
        <v>0</v>
      </c>
    </row>
    <row r="51" spans="1:18" ht="21" x14ac:dyDescent="0.3">
      <c r="A51" s="112" t="s">
        <v>28</v>
      </c>
      <c r="B51" s="113" t="s">
        <v>29</v>
      </c>
      <c r="C51" s="114"/>
      <c r="D51" s="114" t="s">
        <v>30</v>
      </c>
      <c r="E51" s="184" t="s">
        <v>31</v>
      </c>
      <c r="F51" s="184"/>
      <c r="G51" s="115"/>
      <c r="H51" s="115"/>
      <c r="I51" s="116">
        <v>2025</v>
      </c>
      <c r="J51" s="117">
        <v>1046.4100000000001</v>
      </c>
      <c r="M51" s="141" t="s">
        <v>32</v>
      </c>
      <c r="N51" s="142"/>
    </row>
    <row r="52" spans="1:18" x14ac:dyDescent="0.3">
      <c r="A52" s="118">
        <v>1</v>
      </c>
      <c r="B52" s="119">
        <v>0</v>
      </c>
      <c r="C52" s="119">
        <v>1518</v>
      </c>
      <c r="D52" s="120">
        <f>IF(G52&gt;J51,J51/E52,C52)</f>
        <v>1518</v>
      </c>
      <c r="E52" s="185">
        <v>0.11</v>
      </c>
      <c r="F52" s="185"/>
      <c r="G52" s="121">
        <f>C52*E52</f>
        <v>166.98</v>
      </c>
      <c r="H52" s="121">
        <f>IF(J51=$K$34,"",G52)</f>
        <v>166.98</v>
      </c>
      <c r="I52" s="121">
        <f>IF(G52&lt;J51,D52*E52,J51)</f>
        <v>166.98</v>
      </c>
      <c r="J52" s="121">
        <f>J51-I52</f>
        <v>879.43000000000006</v>
      </c>
      <c r="M52" s="141"/>
      <c r="N52" s="142"/>
    </row>
    <row r="53" spans="1:18" x14ac:dyDescent="0.3">
      <c r="A53" s="118">
        <v>2</v>
      </c>
      <c r="B53" s="119">
        <f>C52+0.01</f>
        <v>1518.01</v>
      </c>
      <c r="C53" s="119">
        <v>4022.46</v>
      </c>
      <c r="D53" s="120">
        <f>IF(G53&gt;=J52,I53/E53,C53-C52)</f>
        <v>2504.46</v>
      </c>
      <c r="E53" s="185">
        <v>0.12</v>
      </c>
      <c r="F53" s="185"/>
      <c r="G53" s="121">
        <f>(C53-B53)*E53</f>
        <v>300.53399999999999</v>
      </c>
      <c r="H53" s="121">
        <f>IF(J52=$K$34,"",G53)</f>
        <v>300.53399999999999</v>
      </c>
      <c r="I53" s="121">
        <f>IF(G53&lt;J52,D53*E53,J52)</f>
        <v>300.53519999999997</v>
      </c>
      <c r="J53" s="121">
        <f>J52-I53</f>
        <v>578.89480000000003</v>
      </c>
    </row>
    <row r="54" spans="1:18" x14ac:dyDescent="0.3">
      <c r="A54" s="118">
        <v>3</v>
      </c>
      <c r="B54" s="119">
        <f>C53+0.01</f>
        <v>4022.4700000000003</v>
      </c>
      <c r="C54" s="119">
        <v>8157.41</v>
      </c>
      <c r="D54" s="120">
        <f>IF(G54&lt;J53,C54-C53,I54/E54)</f>
        <v>4134.95</v>
      </c>
      <c r="E54" s="185">
        <v>0.14000000000000001</v>
      </c>
      <c r="F54" s="185"/>
      <c r="G54" s="121">
        <f>(C54-B54)*E54</f>
        <v>578.89160000000004</v>
      </c>
      <c r="H54" s="121">
        <f>IF(J53=$K$34,"",G54)</f>
        <v>578.89160000000004</v>
      </c>
      <c r="I54" s="121">
        <f>IF(G54&lt;J53,D54*E54,J53)</f>
        <v>578.89300000000003</v>
      </c>
      <c r="J54" s="121">
        <f>J53-I54</f>
        <v>1.8000000000029104E-3</v>
      </c>
    </row>
    <row r="55" spans="1:18" x14ac:dyDescent="0.3">
      <c r="A55" s="118">
        <v>4</v>
      </c>
      <c r="B55" s="119">
        <f>C54+0.01</f>
        <v>8157.42</v>
      </c>
      <c r="C55" s="119">
        <v>99999.99</v>
      </c>
      <c r="D55" s="120">
        <f>I55/E55</f>
        <v>1.125000000001819E-2</v>
      </c>
      <c r="E55" s="185">
        <v>0.16</v>
      </c>
      <c r="F55" s="185"/>
      <c r="G55" s="121">
        <f>(C55-B55)*E55</f>
        <v>14694.811200000002</v>
      </c>
      <c r="H55" s="121">
        <f>IF(J54=$K$34,"",G55)</f>
        <v>14694.811200000002</v>
      </c>
      <c r="I55" s="121">
        <f>J54</f>
        <v>1.8000000000029104E-3</v>
      </c>
      <c r="J55" s="121">
        <f>J54-I55</f>
        <v>0</v>
      </c>
    </row>
    <row r="56" spans="1:18" x14ac:dyDescent="0.3">
      <c r="A56" s="186" t="s">
        <v>33</v>
      </c>
      <c r="B56" s="187"/>
      <c r="C56" s="188"/>
      <c r="D56" s="123">
        <f>SUM(D52:D55)</f>
        <v>8157.4212499999994</v>
      </c>
      <c r="E56" s="186" t="s">
        <v>34</v>
      </c>
      <c r="F56" s="188"/>
      <c r="G56" s="122"/>
      <c r="H56" s="122"/>
      <c r="I56" s="123">
        <f>SUM(I52:I55)</f>
        <v>1046.4099999999999</v>
      </c>
      <c r="J56" s="112"/>
    </row>
    <row r="64" spans="1:18" x14ac:dyDescent="0.3">
      <c r="A64" s="124" t="s">
        <v>37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</row>
    <row r="65" spans="1:18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3">
      <c r="A66" s="26" t="s">
        <v>23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</sheetData>
  <sheetProtection algorithmName="SHA-512" hashValue="9BK+MvNZrqtGmSosxskfrGLZaXvdf02XQBBjAyrARxIO+1QRvhsxlS8m7o54crT4TKClINCjZix5XLjUbr3CJw==" saltValue="1xgTFLx9SVuJgM9Aor85tQ==" spinCount="100000" sheet="1" objects="1" scenarios="1"/>
  <mergeCells count="62">
    <mergeCell ref="A64:R64"/>
    <mergeCell ref="E53:F53"/>
    <mergeCell ref="E54:F54"/>
    <mergeCell ref="E55:F55"/>
    <mergeCell ref="A56:C56"/>
    <mergeCell ref="E56:F56"/>
    <mergeCell ref="M27:N28"/>
    <mergeCell ref="A50:I50"/>
    <mergeCell ref="E51:F51"/>
    <mergeCell ref="M51:N52"/>
    <mergeCell ref="E52:F52"/>
    <mergeCell ref="A8:C8"/>
    <mergeCell ref="E8:F8"/>
    <mergeCell ref="E11:F11"/>
    <mergeCell ref="M11:N12"/>
    <mergeCell ref="E12:F12"/>
    <mergeCell ref="E6:F6"/>
    <mergeCell ref="M19:N20"/>
    <mergeCell ref="E20:F20"/>
    <mergeCell ref="E21:F21"/>
    <mergeCell ref="E22:F22"/>
    <mergeCell ref="E7:F7"/>
    <mergeCell ref="E13:F13"/>
    <mergeCell ref="E14:F14"/>
    <mergeCell ref="E15:F15"/>
    <mergeCell ref="A1:I1"/>
    <mergeCell ref="E3:F3"/>
    <mergeCell ref="M3:N4"/>
    <mergeCell ref="E4:F4"/>
    <mergeCell ref="E5:F5"/>
    <mergeCell ref="A16:C16"/>
    <mergeCell ref="E16:F16"/>
    <mergeCell ref="E19:F19"/>
    <mergeCell ref="E30:F30"/>
    <mergeCell ref="A26:I26"/>
    <mergeCell ref="E27:F27"/>
    <mergeCell ref="E28:F28"/>
    <mergeCell ref="E29:F29"/>
    <mergeCell ref="E23:F23"/>
    <mergeCell ref="A24:C24"/>
    <mergeCell ref="E24:F24"/>
    <mergeCell ref="E31:F31"/>
    <mergeCell ref="A32:C32"/>
    <mergeCell ref="E32:F32"/>
    <mergeCell ref="A34:I34"/>
    <mergeCell ref="E35:F35"/>
    <mergeCell ref="A48:C48"/>
    <mergeCell ref="E48:F48"/>
    <mergeCell ref="E37:F37"/>
    <mergeCell ref="M35:N36"/>
    <mergeCell ref="E36:F36"/>
    <mergeCell ref="E45:F45"/>
    <mergeCell ref="E46:F46"/>
    <mergeCell ref="E47:F47"/>
    <mergeCell ref="A40:C40"/>
    <mergeCell ref="E40:F40"/>
    <mergeCell ref="E38:F38"/>
    <mergeCell ref="E39:F39"/>
    <mergeCell ref="A42:I42"/>
    <mergeCell ref="E43:F43"/>
    <mergeCell ref="M43:N44"/>
    <mergeCell ref="E44:F4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610F-1AB3-46D1-9D88-2D090F9D8781}">
  <dimension ref="A1:H49"/>
  <sheetViews>
    <sheetView topLeftCell="A31" workbookViewId="0">
      <selection activeCell="J59" sqref="J59"/>
    </sheetView>
  </sheetViews>
  <sheetFormatPr defaultRowHeight="14.4" x14ac:dyDescent="0.3"/>
  <cols>
    <col min="1" max="1" width="5.5546875" customWidth="1"/>
    <col min="2" max="2" width="3.6640625" customWidth="1"/>
    <col min="3" max="3" width="27.44140625" customWidth="1"/>
    <col min="4" max="4" width="27.5546875" customWidth="1"/>
    <col min="5" max="5" width="29.33203125" customWidth="1"/>
    <col min="6" max="6" width="3.6640625" customWidth="1"/>
  </cols>
  <sheetData>
    <row r="1" spans="1:8" ht="15" thickBot="1" x14ac:dyDescent="0.35">
      <c r="A1" s="26"/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59"/>
      <c r="C2" s="60"/>
      <c r="D2" s="60"/>
      <c r="E2" s="60"/>
      <c r="F2" s="61"/>
      <c r="G2" s="26"/>
      <c r="H2" s="26"/>
    </row>
    <row r="3" spans="1:8" ht="28.8" x14ac:dyDescent="0.3">
      <c r="A3" s="26"/>
      <c r="B3" s="62"/>
      <c r="C3" s="63" t="s">
        <v>29</v>
      </c>
      <c r="D3" s="64" t="s">
        <v>38</v>
      </c>
      <c r="E3" s="64" t="s">
        <v>39</v>
      </c>
      <c r="F3" s="65"/>
      <c r="G3" s="26"/>
      <c r="H3" s="26"/>
    </row>
    <row r="4" spans="1:8" ht="10.5" customHeight="1" x14ac:dyDescent="0.3">
      <c r="A4" s="26"/>
      <c r="B4" s="62"/>
      <c r="C4" s="63"/>
      <c r="D4" s="64"/>
      <c r="E4" s="64"/>
      <c r="F4" s="65"/>
      <c r="G4" s="26"/>
      <c r="H4" s="26"/>
    </row>
    <row r="5" spans="1:8" ht="28.8" x14ac:dyDescent="0.3">
      <c r="A5" s="26"/>
      <c r="B5" s="62"/>
      <c r="C5" s="64" t="s">
        <v>40</v>
      </c>
      <c r="D5" s="66">
        <v>0.11</v>
      </c>
      <c r="E5" s="66">
        <v>0.22</v>
      </c>
      <c r="F5" s="65"/>
      <c r="G5" s="26"/>
      <c r="H5" s="26"/>
    </row>
    <row r="6" spans="1:8" ht="10.5" customHeight="1" x14ac:dyDescent="0.3">
      <c r="A6" s="26"/>
      <c r="B6" s="62"/>
      <c r="C6" s="67"/>
      <c r="D6" s="68"/>
      <c r="E6" s="68"/>
      <c r="F6" s="65"/>
      <c r="G6" s="26"/>
      <c r="H6" s="26"/>
    </row>
    <row r="7" spans="1:8" ht="28.8" x14ac:dyDescent="0.3">
      <c r="A7" s="26"/>
      <c r="B7" s="62"/>
      <c r="C7" s="64" t="s">
        <v>41</v>
      </c>
      <c r="D7" s="66">
        <v>0.12</v>
      </c>
      <c r="E7" s="66">
        <v>0.24</v>
      </c>
      <c r="F7" s="65"/>
      <c r="G7" s="26"/>
      <c r="H7" s="26"/>
    </row>
    <row r="8" spans="1:8" ht="10.5" customHeight="1" x14ac:dyDescent="0.3">
      <c r="A8" s="26"/>
      <c r="B8" s="62"/>
      <c r="C8" s="67"/>
      <c r="D8" s="68"/>
      <c r="E8" s="68"/>
      <c r="F8" s="65"/>
      <c r="G8" s="26"/>
      <c r="H8" s="26"/>
    </row>
    <row r="9" spans="1:8" ht="28.8" x14ac:dyDescent="0.3">
      <c r="A9" s="26"/>
      <c r="B9" s="62"/>
      <c r="C9" s="64" t="s">
        <v>42</v>
      </c>
      <c r="D9" s="66">
        <v>0.14000000000000001</v>
      </c>
      <c r="E9" s="66">
        <v>0.28000000000000003</v>
      </c>
      <c r="F9" s="65"/>
      <c r="G9" s="26"/>
      <c r="H9" s="26"/>
    </row>
    <row r="10" spans="1:8" ht="10.5" customHeight="1" x14ac:dyDescent="0.3">
      <c r="A10" s="26"/>
      <c r="B10" s="62"/>
      <c r="C10" s="67"/>
      <c r="D10" s="68"/>
      <c r="E10" s="68"/>
      <c r="F10" s="65"/>
      <c r="G10" s="26"/>
      <c r="H10" s="26"/>
    </row>
    <row r="11" spans="1:8" ht="28.8" x14ac:dyDescent="0.3">
      <c r="A11" s="26"/>
      <c r="B11" s="62"/>
      <c r="C11" s="64" t="s">
        <v>43</v>
      </c>
      <c r="D11" s="66">
        <v>0.16</v>
      </c>
      <c r="E11" s="66">
        <v>0.32</v>
      </c>
      <c r="F11" s="65"/>
      <c r="G11" s="26"/>
      <c r="H11" s="26"/>
    </row>
    <row r="12" spans="1:8" ht="15" customHeight="1" thickBot="1" x14ac:dyDescent="0.35">
      <c r="A12" s="26"/>
      <c r="B12" s="69"/>
      <c r="C12" s="70"/>
      <c r="D12" s="71"/>
      <c r="E12" s="71"/>
      <c r="F12" s="72"/>
      <c r="G12" s="26"/>
      <c r="H12" s="26"/>
    </row>
    <row r="13" spans="1:8" x14ac:dyDescent="0.3">
      <c r="A13" s="26"/>
      <c r="B13" s="26"/>
      <c r="C13" s="26"/>
      <c r="D13" s="26"/>
      <c r="E13" s="26"/>
      <c r="F13" s="26"/>
      <c r="G13" s="26"/>
      <c r="H13" s="26"/>
    </row>
    <row r="14" spans="1:8" x14ac:dyDescent="0.3">
      <c r="A14" s="26"/>
      <c r="B14" s="26"/>
      <c r="C14" s="26" t="s">
        <v>44</v>
      </c>
      <c r="D14" s="26"/>
      <c r="E14" s="26"/>
      <c r="F14" s="26"/>
      <c r="G14" s="26"/>
      <c r="H14" s="26"/>
    </row>
    <row r="15" spans="1:8" x14ac:dyDescent="0.3">
      <c r="A15" s="26"/>
      <c r="B15" s="26"/>
      <c r="C15" s="26"/>
      <c r="D15" s="26"/>
      <c r="E15" s="26"/>
      <c r="F15" s="26"/>
      <c r="G15" s="26"/>
      <c r="H15" s="26"/>
    </row>
    <row r="16" spans="1:8" x14ac:dyDescent="0.3">
      <c r="A16" s="26"/>
      <c r="B16" s="26"/>
      <c r="C16" s="26"/>
      <c r="D16" s="26"/>
      <c r="E16" s="26"/>
      <c r="F16" s="26"/>
      <c r="G16" s="26"/>
      <c r="H16" s="26"/>
    </row>
    <row r="17" spans="1:8" ht="15" thickBot="1" x14ac:dyDescent="0.35">
      <c r="A17" s="26"/>
      <c r="B17" s="26"/>
      <c r="C17" s="26"/>
      <c r="D17" s="26"/>
      <c r="E17" s="26"/>
      <c r="F17" s="26"/>
      <c r="G17" s="26"/>
      <c r="H17" s="26"/>
    </row>
    <row r="18" spans="1:8" x14ac:dyDescent="0.3">
      <c r="A18" s="26"/>
      <c r="B18" s="59"/>
      <c r="C18" s="60"/>
      <c r="D18" s="60"/>
      <c r="E18" s="60"/>
      <c r="F18" s="61"/>
      <c r="G18" s="26"/>
      <c r="H18" s="26"/>
    </row>
    <row r="19" spans="1:8" ht="28.8" x14ac:dyDescent="0.3">
      <c r="A19" s="26"/>
      <c r="B19" s="62"/>
      <c r="C19" s="63" t="s">
        <v>29</v>
      </c>
      <c r="D19" s="64" t="s">
        <v>38</v>
      </c>
      <c r="E19" s="64" t="s">
        <v>39</v>
      </c>
      <c r="F19" s="65"/>
      <c r="G19" s="26"/>
      <c r="H19" s="26"/>
    </row>
    <row r="20" spans="1:8" x14ac:dyDescent="0.3">
      <c r="A20" s="26"/>
      <c r="B20" s="62"/>
      <c r="C20" s="63"/>
      <c r="D20" s="64"/>
      <c r="E20" s="64"/>
      <c r="F20" s="65"/>
      <c r="G20" s="26"/>
      <c r="H20" s="26"/>
    </row>
    <row r="21" spans="1:8" ht="28.8" x14ac:dyDescent="0.3">
      <c r="A21" s="26"/>
      <c r="B21" s="62"/>
      <c r="C21" s="64" t="s">
        <v>45</v>
      </c>
      <c r="D21" s="66">
        <v>0.11</v>
      </c>
      <c r="E21" s="66">
        <v>0.22</v>
      </c>
      <c r="F21" s="65"/>
      <c r="G21" s="26"/>
      <c r="H21" s="26"/>
    </row>
    <row r="22" spans="1:8" x14ac:dyDescent="0.3">
      <c r="A22" s="26"/>
      <c r="B22" s="62"/>
      <c r="C22" s="67"/>
      <c r="D22" s="68"/>
      <c r="E22" s="68"/>
      <c r="F22" s="65"/>
      <c r="G22" s="26"/>
      <c r="H22" s="26"/>
    </row>
    <row r="23" spans="1:8" ht="28.8" x14ac:dyDescent="0.3">
      <c r="A23" s="26"/>
      <c r="B23" s="62"/>
      <c r="C23" s="64" t="s">
        <v>46</v>
      </c>
      <c r="D23" s="66">
        <v>0.12</v>
      </c>
      <c r="E23" s="66">
        <v>0.24</v>
      </c>
      <c r="F23" s="65"/>
      <c r="G23" s="26"/>
      <c r="H23" s="26"/>
    </row>
    <row r="24" spans="1:8" x14ac:dyDescent="0.3">
      <c r="A24" s="26"/>
      <c r="B24" s="62"/>
      <c r="C24" s="67"/>
      <c r="D24" s="68"/>
      <c r="E24" s="68"/>
      <c r="F24" s="65"/>
      <c r="G24" s="26"/>
      <c r="H24" s="26"/>
    </row>
    <row r="25" spans="1:8" ht="28.8" x14ac:dyDescent="0.3">
      <c r="A25" s="26"/>
      <c r="B25" s="62"/>
      <c r="C25" s="64" t="s">
        <v>42</v>
      </c>
      <c r="D25" s="66">
        <v>0.14000000000000001</v>
      </c>
      <c r="E25" s="66">
        <v>0.28000000000000003</v>
      </c>
      <c r="F25" s="65"/>
      <c r="G25" s="26"/>
      <c r="H25" s="26"/>
    </row>
    <row r="26" spans="1:8" x14ac:dyDescent="0.3">
      <c r="A26" s="26"/>
      <c r="B26" s="62"/>
      <c r="C26" s="67"/>
      <c r="D26" s="68"/>
      <c r="E26" s="68"/>
      <c r="F26" s="65"/>
      <c r="G26" s="26"/>
      <c r="H26" s="26"/>
    </row>
    <row r="27" spans="1:8" ht="28.8" x14ac:dyDescent="0.3">
      <c r="A27" s="26"/>
      <c r="B27" s="62"/>
      <c r="C27" s="64" t="s">
        <v>43</v>
      </c>
      <c r="D27" s="66">
        <v>0.16</v>
      </c>
      <c r="E27" s="66">
        <v>0.32</v>
      </c>
      <c r="F27" s="65"/>
      <c r="G27" s="26"/>
      <c r="H27" s="26"/>
    </row>
    <row r="28" spans="1:8" ht="15" thickBot="1" x14ac:dyDescent="0.35">
      <c r="A28" s="26"/>
      <c r="B28" s="69"/>
      <c r="C28" s="70"/>
      <c r="D28" s="71"/>
      <c r="E28" s="71"/>
      <c r="F28" s="72"/>
      <c r="G28" s="26"/>
      <c r="H28" s="26"/>
    </row>
    <row r="29" spans="1:8" x14ac:dyDescent="0.3">
      <c r="A29" s="26"/>
      <c r="B29" s="26"/>
      <c r="C29" s="26"/>
      <c r="D29" s="26"/>
      <c r="E29" s="26"/>
      <c r="F29" s="26"/>
      <c r="G29" s="26"/>
      <c r="H29" s="26"/>
    </row>
    <row r="30" spans="1:8" x14ac:dyDescent="0.3">
      <c r="A30" s="26"/>
      <c r="B30" s="26"/>
      <c r="C30" s="26" t="s">
        <v>47</v>
      </c>
      <c r="D30" s="26"/>
      <c r="E30" s="26"/>
      <c r="F30" s="26"/>
      <c r="G30" s="26"/>
      <c r="H30" s="26"/>
    </row>
    <row r="31" spans="1:8" x14ac:dyDescent="0.3">
      <c r="A31" s="26"/>
      <c r="B31" s="26"/>
      <c r="C31" s="26"/>
      <c r="D31" s="26"/>
      <c r="E31" s="26"/>
      <c r="F31" s="26"/>
      <c r="G31" s="26"/>
      <c r="H31" s="26"/>
    </row>
    <row r="33" spans="1:8" x14ac:dyDescent="0.3">
      <c r="A33" s="26"/>
      <c r="B33" s="26"/>
      <c r="C33" s="26"/>
      <c r="D33" s="26"/>
      <c r="E33" s="26"/>
      <c r="F33" s="26"/>
      <c r="G33" s="26"/>
      <c r="H33" s="26"/>
    </row>
    <row r="34" spans="1:8" x14ac:dyDescent="0.3">
      <c r="A34" s="26"/>
      <c r="B34" s="26"/>
      <c r="C34" s="26"/>
      <c r="D34" s="26"/>
      <c r="E34" s="26"/>
      <c r="F34" s="26"/>
      <c r="G34" s="26"/>
      <c r="H34" s="26"/>
    </row>
    <row r="35" spans="1:8" ht="15" thickBot="1" x14ac:dyDescent="0.35">
      <c r="A35" s="26"/>
      <c r="B35" s="26"/>
      <c r="C35" s="26"/>
      <c r="D35" s="26"/>
      <c r="E35" s="26"/>
      <c r="F35" s="26"/>
      <c r="G35" s="26"/>
      <c r="H35" s="26"/>
    </row>
    <row r="36" spans="1:8" x14ac:dyDescent="0.3">
      <c r="A36" s="26"/>
      <c r="B36" s="59"/>
      <c r="C36" s="60"/>
      <c r="D36" s="60"/>
      <c r="E36" s="60"/>
      <c r="F36" s="61"/>
      <c r="G36" s="26"/>
      <c r="H36" s="26"/>
    </row>
    <row r="37" spans="1:8" ht="28.8" x14ac:dyDescent="0.3">
      <c r="A37" s="26"/>
      <c r="B37" s="62"/>
      <c r="C37" s="63" t="s">
        <v>49</v>
      </c>
      <c r="D37" s="64" t="s">
        <v>38</v>
      </c>
      <c r="E37" s="64" t="s">
        <v>39</v>
      </c>
      <c r="F37" s="65"/>
      <c r="G37" s="26"/>
      <c r="H37" s="26"/>
    </row>
    <row r="38" spans="1:8" x14ac:dyDescent="0.3">
      <c r="A38" s="26"/>
      <c r="B38" s="62"/>
      <c r="C38" s="63"/>
      <c r="D38" s="64"/>
      <c r="E38" s="64"/>
      <c r="F38" s="65"/>
      <c r="G38" s="26"/>
      <c r="H38" s="26"/>
    </row>
    <row r="39" spans="1:8" x14ac:dyDescent="0.3">
      <c r="A39" s="26"/>
      <c r="B39" s="62"/>
      <c r="C39" s="64" t="s">
        <v>50</v>
      </c>
      <c r="D39" s="66">
        <v>0.11</v>
      </c>
      <c r="E39" s="66">
        <v>0.22</v>
      </c>
      <c r="F39" s="65"/>
      <c r="G39" s="26"/>
      <c r="H39" s="26"/>
    </row>
    <row r="40" spans="1:8" x14ac:dyDescent="0.3">
      <c r="A40" s="26"/>
      <c r="B40" s="62"/>
      <c r="C40" s="67"/>
      <c r="D40" s="68"/>
      <c r="E40" s="68"/>
      <c r="F40" s="65"/>
      <c r="G40" s="26"/>
      <c r="H40" s="26"/>
    </row>
    <row r="41" spans="1:8" x14ac:dyDescent="0.3">
      <c r="A41" s="26"/>
      <c r="B41" s="62"/>
      <c r="C41" s="64" t="s">
        <v>51</v>
      </c>
      <c r="D41" s="66">
        <v>0.12</v>
      </c>
      <c r="E41" s="66">
        <v>0.24</v>
      </c>
      <c r="F41" s="65"/>
      <c r="G41" s="26"/>
      <c r="H41" s="26"/>
    </row>
    <row r="42" spans="1:8" x14ac:dyDescent="0.3">
      <c r="A42" s="26"/>
      <c r="B42" s="62"/>
      <c r="C42" s="67"/>
      <c r="D42" s="68"/>
      <c r="E42" s="68"/>
      <c r="F42" s="65"/>
      <c r="G42" s="26"/>
      <c r="H42" s="26"/>
    </row>
    <row r="43" spans="1:8" x14ac:dyDescent="0.3">
      <c r="A43" s="26"/>
      <c r="B43" s="62"/>
      <c r="C43" s="64" t="s">
        <v>52</v>
      </c>
      <c r="D43" s="66">
        <v>0.14000000000000001</v>
      </c>
      <c r="E43" s="66">
        <v>0.28000000000000003</v>
      </c>
      <c r="F43" s="65"/>
      <c r="G43" s="26"/>
      <c r="H43" s="26"/>
    </row>
    <row r="44" spans="1:8" x14ac:dyDescent="0.3">
      <c r="A44" s="26"/>
      <c r="B44" s="62"/>
      <c r="C44" s="67"/>
      <c r="D44" s="68"/>
      <c r="E44" s="68"/>
      <c r="F44" s="65"/>
      <c r="G44" s="26"/>
      <c r="H44" s="26"/>
    </row>
    <row r="45" spans="1:8" x14ac:dyDescent="0.3">
      <c r="A45" s="26"/>
      <c r="B45" s="62"/>
      <c r="C45" s="64" t="s">
        <v>53</v>
      </c>
      <c r="D45" s="66">
        <v>0.16</v>
      </c>
      <c r="E45" s="66">
        <v>0.32</v>
      </c>
      <c r="F45" s="65"/>
      <c r="G45" s="26"/>
      <c r="H45" s="26"/>
    </row>
    <row r="46" spans="1:8" ht="15" thickBot="1" x14ac:dyDescent="0.35">
      <c r="A46" s="26"/>
      <c r="B46" s="69"/>
      <c r="C46" s="70"/>
      <c r="D46" s="71"/>
      <c r="E46" s="71"/>
      <c r="F46" s="72"/>
      <c r="G46" s="26"/>
      <c r="H46" s="26"/>
    </row>
    <row r="47" spans="1:8" x14ac:dyDescent="0.3">
      <c r="A47" s="26"/>
      <c r="B47" s="26"/>
      <c r="C47" s="26"/>
      <c r="D47" s="26"/>
      <c r="E47" s="26"/>
      <c r="F47" s="26"/>
      <c r="G47" s="26"/>
      <c r="H47" s="26"/>
    </row>
    <row r="48" spans="1:8" x14ac:dyDescent="0.3">
      <c r="A48" s="26"/>
      <c r="B48" s="26"/>
      <c r="C48" s="26" t="s">
        <v>54</v>
      </c>
      <c r="D48" s="26"/>
      <c r="E48" s="26"/>
      <c r="F48" s="26"/>
      <c r="G48" s="26"/>
      <c r="H48" s="26"/>
    </row>
    <row r="49" spans="1:8" x14ac:dyDescent="0.3">
      <c r="A49" s="26"/>
      <c r="B49" s="26"/>
      <c r="C49" s="26"/>
      <c r="D49" s="26"/>
      <c r="E49" s="26"/>
      <c r="F49" s="26"/>
      <c r="G49" s="26"/>
      <c r="H49" s="26"/>
    </row>
  </sheetData>
  <pageMargins left="0.2" right="0.13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até 2020</vt:lpstr>
      <vt:lpstr>2021</vt:lpstr>
      <vt:lpstr>2022</vt:lpstr>
      <vt:lpstr>2023 - ate 30-04-23</vt:lpstr>
      <vt:lpstr>2023 - a partir de 01-05-23</vt:lpstr>
      <vt:lpstr>2024</vt:lpstr>
      <vt:lpstr>2025</vt:lpstr>
      <vt:lpstr>calculo inverso</vt:lpstr>
      <vt:lpstr>Tab I - Guia do Serv Afast 2025</vt:lpstr>
      <vt:lpstr>'até 2020'!Area_de_impressao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scorneta</dc:creator>
  <cp:keywords/>
  <dc:description/>
  <cp:lastModifiedBy>Nayara de Oliveira Correia</cp:lastModifiedBy>
  <cp:revision/>
  <cp:lastPrinted>2024-01-16T18:04:14Z</cp:lastPrinted>
  <dcterms:created xsi:type="dcterms:W3CDTF">2020-03-10T14:04:03Z</dcterms:created>
  <dcterms:modified xsi:type="dcterms:W3CDTF">2025-01-27T14:32:14Z</dcterms:modified>
  <cp:category/>
  <cp:contentStatus/>
</cp:coreProperties>
</file>